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DieseArbeitsmappe" defaultThemeVersion="164011"/>
  <bookViews>
    <workbookView xWindow="0" yWindow="0" windowWidth="22260" windowHeight="12645" activeTab="4"/>
  </bookViews>
  <sheets>
    <sheet name="Selbstbewertung - Schritt 1" sheetId="6" r:id="rId1"/>
    <sheet name="Selbstbewertung - Schritt 2" sheetId="7" r:id="rId2"/>
    <sheet name="1. Gesamtbewertung Teil 1" sheetId="24" r:id="rId3"/>
    <sheet name="2. Gesamtbewertung Teil 2" sheetId="30" r:id="rId4"/>
    <sheet name="3. Gesamtbewertung Teil 3" sheetId="41" r:id="rId5"/>
    <sheet name="Ab hier_Berechnung--&gt;" sheetId="31" state="hidden" r:id="rId6"/>
    <sheet name="I4.0 Einfluss" sheetId="9" state="hidden" r:id="rId7"/>
    <sheet name="I4.0 Auswirkung_Nachher" sheetId="10" state="hidden" r:id="rId8"/>
    <sheet name="01_Prio_ZK-Erfüllung" sheetId="26" state="hidden" r:id="rId9"/>
    <sheet name="02_Prio_Allg. Erfüllung" sheetId="23" state="hidden" r:id="rId10"/>
    <sheet name="03_I4.0 Delta" sheetId="22" state="hidden" r:id="rId11"/>
    <sheet name="04_Bewertung_Ist-Zustand" sheetId="28" state="hidden" r:id="rId12"/>
    <sheet name="05_Ranking" sheetId="32" state="hidden" r:id="rId13"/>
    <sheet name="Hilfsblatt" sheetId="48"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4" l="1"/>
  <c r="G7" i="24"/>
  <c r="H7" i="24"/>
  <c r="I7" i="24"/>
  <c r="J7" i="24"/>
  <c r="K7" i="24"/>
  <c r="L7" i="24"/>
  <c r="M7" i="24"/>
  <c r="N7" i="24"/>
  <c r="O7" i="24"/>
  <c r="P7" i="24"/>
  <c r="Q7" i="24"/>
  <c r="R7" i="24"/>
  <c r="S7" i="24"/>
  <c r="T7" i="24"/>
  <c r="E7" i="24"/>
  <c r="F19" i="23"/>
  <c r="G19" i="23"/>
  <c r="H19" i="23"/>
  <c r="I19" i="23"/>
  <c r="J19" i="23"/>
  <c r="K19" i="23"/>
  <c r="L19" i="23"/>
  <c r="M19" i="23"/>
  <c r="N19" i="23"/>
  <c r="O19" i="23"/>
  <c r="P19" i="23"/>
  <c r="Q19" i="23"/>
  <c r="R19" i="23"/>
  <c r="S19" i="23"/>
  <c r="T19" i="23"/>
  <c r="E19" i="23"/>
  <c r="E2" i="26" l="1"/>
  <c r="E24" i="9" l="1"/>
  <c r="E20" i="7" l="1"/>
  <c r="F18" i="23" l="1"/>
  <c r="E6" i="28" l="1"/>
  <c r="E13" i="28" s="1"/>
  <c r="E5" i="28"/>
  <c r="E12" i="28" s="1"/>
  <c r="E4" i="28"/>
  <c r="E11" i="28" s="1"/>
  <c r="E3" i="28"/>
  <c r="E10" i="28" s="1"/>
  <c r="E2" i="28"/>
  <c r="E9" i="28" s="1"/>
  <c r="F9" i="32"/>
  <c r="G9" i="32"/>
  <c r="H9" i="32"/>
  <c r="I9" i="32"/>
  <c r="J9" i="32"/>
  <c r="K9" i="32"/>
  <c r="L9" i="32"/>
  <c r="M9" i="32"/>
  <c r="N9" i="32"/>
  <c r="O9" i="32"/>
  <c r="P9" i="32"/>
  <c r="Q9" i="32"/>
  <c r="R9" i="32"/>
  <c r="S9" i="32"/>
  <c r="T9" i="32"/>
  <c r="E9" i="32"/>
  <c r="E16" i="28" l="1"/>
  <c r="E17" i="28"/>
  <c r="E2" i="24" l="1"/>
  <c r="E2" i="32"/>
  <c r="E3" i="26"/>
  <c r="F3" i="26"/>
  <c r="G3" i="26"/>
  <c r="H3" i="26"/>
  <c r="I3" i="26"/>
  <c r="J3" i="26"/>
  <c r="K3" i="26"/>
  <c r="L3" i="26"/>
  <c r="M3" i="26"/>
  <c r="N3" i="26"/>
  <c r="O3" i="26"/>
  <c r="P3" i="26"/>
  <c r="Q3" i="26"/>
  <c r="R3" i="26"/>
  <c r="S3" i="26"/>
  <c r="T3" i="26"/>
  <c r="E4" i="26"/>
  <c r="F4" i="26"/>
  <c r="G4" i="26"/>
  <c r="H4" i="26"/>
  <c r="I4" i="26"/>
  <c r="J4" i="26"/>
  <c r="K4" i="26"/>
  <c r="L4" i="26"/>
  <c r="M4" i="26"/>
  <c r="N4" i="26"/>
  <c r="O4" i="26"/>
  <c r="P4" i="26"/>
  <c r="Q4" i="26"/>
  <c r="R4" i="26"/>
  <c r="S4" i="26"/>
  <c r="T4" i="26"/>
  <c r="E5" i="26"/>
  <c r="F5" i="26"/>
  <c r="G5" i="26"/>
  <c r="H5" i="26"/>
  <c r="I5" i="26"/>
  <c r="J5" i="26"/>
  <c r="K5" i="26"/>
  <c r="L5" i="26"/>
  <c r="M5" i="26"/>
  <c r="N5" i="26"/>
  <c r="O5" i="26"/>
  <c r="P5" i="26"/>
  <c r="Q5" i="26"/>
  <c r="R5" i="26"/>
  <c r="S5" i="26"/>
  <c r="T5" i="26"/>
  <c r="E6" i="26"/>
  <c r="F6" i="26"/>
  <c r="G6" i="26"/>
  <c r="H6" i="26"/>
  <c r="I6" i="26"/>
  <c r="J6" i="26"/>
  <c r="K6" i="26"/>
  <c r="L6" i="26"/>
  <c r="M6" i="26"/>
  <c r="N6" i="26"/>
  <c r="O6" i="26"/>
  <c r="P6" i="26"/>
  <c r="Q6" i="26"/>
  <c r="R6" i="26"/>
  <c r="S6" i="26"/>
  <c r="T6" i="26"/>
  <c r="E7" i="26"/>
  <c r="F7" i="26"/>
  <c r="G7" i="26"/>
  <c r="H7" i="26"/>
  <c r="I7" i="26"/>
  <c r="J7" i="26"/>
  <c r="K7" i="26"/>
  <c r="L7" i="26"/>
  <c r="M7" i="26"/>
  <c r="N7" i="26"/>
  <c r="O7" i="26"/>
  <c r="P7" i="26"/>
  <c r="Q7" i="26"/>
  <c r="R7" i="26"/>
  <c r="S7" i="26"/>
  <c r="T7" i="26"/>
  <c r="E8" i="26"/>
  <c r="F8" i="26"/>
  <c r="G8" i="26"/>
  <c r="H8" i="26"/>
  <c r="I8" i="26"/>
  <c r="J8" i="26"/>
  <c r="K8" i="26"/>
  <c r="L8" i="26"/>
  <c r="M8" i="26"/>
  <c r="N8" i="26"/>
  <c r="O8" i="26"/>
  <c r="P8" i="26"/>
  <c r="Q8" i="26"/>
  <c r="R8" i="26"/>
  <c r="S8" i="26"/>
  <c r="T8" i="26"/>
  <c r="E9" i="26"/>
  <c r="F9" i="26"/>
  <c r="G9" i="26"/>
  <c r="H9" i="26"/>
  <c r="I9" i="26"/>
  <c r="J9" i="26"/>
  <c r="K9" i="26"/>
  <c r="L9" i="26"/>
  <c r="M9" i="26"/>
  <c r="N9" i="26"/>
  <c r="O9" i="26"/>
  <c r="P9" i="26"/>
  <c r="Q9" i="26"/>
  <c r="R9" i="26"/>
  <c r="S9" i="26"/>
  <c r="T9" i="26"/>
  <c r="E10" i="26"/>
  <c r="F10" i="26"/>
  <c r="G10" i="26"/>
  <c r="H10" i="26"/>
  <c r="I10" i="26"/>
  <c r="J10" i="26"/>
  <c r="K10" i="26"/>
  <c r="L10" i="26"/>
  <c r="M10" i="26"/>
  <c r="N10" i="26"/>
  <c r="O10" i="26"/>
  <c r="P10" i="26"/>
  <c r="Q10" i="26"/>
  <c r="R10" i="26"/>
  <c r="S10" i="26"/>
  <c r="T10" i="26"/>
  <c r="E11" i="26"/>
  <c r="F11" i="26"/>
  <c r="G11" i="26"/>
  <c r="H11" i="26"/>
  <c r="I11" i="26"/>
  <c r="J11" i="26"/>
  <c r="K11" i="26"/>
  <c r="L11" i="26"/>
  <c r="M11" i="26"/>
  <c r="N11" i="26"/>
  <c r="O11" i="26"/>
  <c r="P11" i="26"/>
  <c r="Q11" i="26"/>
  <c r="R11" i="26"/>
  <c r="S11" i="26"/>
  <c r="T11" i="26"/>
  <c r="E12" i="26"/>
  <c r="F12" i="26"/>
  <c r="G12" i="26"/>
  <c r="H12" i="26"/>
  <c r="I12" i="26"/>
  <c r="J12" i="26"/>
  <c r="K12" i="26"/>
  <c r="L12" i="26"/>
  <c r="M12" i="26"/>
  <c r="N12" i="26"/>
  <c r="O12" i="26"/>
  <c r="P12" i="26"/>
  <c r="Q12" i="26"/>
  <c r="R12" i="26"/>
  <c r="S12" i="26"/>
  <c r="T12" i="26"/>
  <c r="E13" i="26"/>
  <c r="F13" i="26"/>
  <c r="G13" i="26"/>
  <c r="H13" i="26"/>
  <c r="I13" i="26"/>
  <c r="J13" i="26"/>
  <c r="K13" i="26"/>
  <c r="L13" i="26"/>
  <c r="M13" i="26"/>
  <c r="N13" i="26"/>
  <c r="O13" i="26"/>
  <c r="P13" i="26"/>
  <c r="Q13" i="26"/>
  <c r="R13" i="26"/>
  <c r="S13" i="26"/>
  <c r="T13" i="26"/>
  <c r="E14" i="26"/>
  <c r="F14" i="26"/>
  <c r="G14" i="26"/>
  <c r="H14" i="26"/>
  <c r="I14" i="26"/>
  <c r="J14" i="26"/>
  <c r="K14" i="26"/>
  <c r="L14" i="26"/>
  <c r="M14" i="26"/>
  <c r="N14" i="26"/>
  <c r="O14" i="26"/>
  <c r="P14" i="26"/>
  <c r="Q14" i="26"/>
  <c r="R14" i="26"/>
  <c r="S14" i="26"/>
  <c r="T14" i="26"/>
  <c r="E15" i="26"/>
  <c r="F15" i="26"/>
  <c r="G15" i="26"/>
  <c r="H15" i="26"/>
  <c r="I15" i="26"/>
  <c r="J15" i="26"/>
  <c r="K15" i="26"/>
  <c r="L15" i="26"/>
  <c r="M15" i="26"/>
  <c r="N15" i="26"/>
  <c r="O15" i="26"/>
  <c r="P15" i="26"/>
  <c r="Q15" i="26"/>
  <c r="R15" i="26"/>
  <c r="S15" i="26"/>
  <c r="T15" i="26"/>
  <c r="E16" i="26"/>
  <c r="F16" i="26"/>
  <c r="G16" i="26"/>
  <c r="H16" i="26"/>
  <c r="I16" i="26"/>
  <c r="J16" i="26"/>
  <c r="K16" i="26"/>
  <c r="L16" i="26"/>
  <c r="M16" i="26"/>
  <c r="N16" i="26"/>
  <c r="O16" i="26"/>
  <c r="P16" i="26"/>
  <c r="Q16" i="26"/>
  <c r="R16" i="26"/>
  <c r="S16" i="26"/>
  <c r="T16" i="26"/>
  <c r="E17" i="26"/>
  <c r="F17" i="26"/>
  <c r="G17" i="26"/>
  <c r="H17" i="26"/>
  <c r="I17" i="26"/>
  <c r="J17" i="26"/>
  <c r="K17" i="26"/>
  <c r="L17" i="26"/>
  <c r="M17" i="26"/>
  <c r="N17" i="26"/>
  <c r="O17" i="26"/>
  <c r="P17" i="26"/>
  <c r="Q17" i="26"/>
  <c r="R17" i="26"/>
  <c r="S17" i="26"/>
  <c r="T17" i="26"/>
  <c r="E18" i="26"/>
  <c r="F18" i="26"/>
  <c r="G18" i="26"/>
  <c r="H18" i="26"/>
  <c r="I18" i="26"/>
  <c r="J18" i="26"/>
  <c r="K18" i="26"/>
  <c r="L18" i="26"/>
  <c r="M18" i="26"/>
  <c r="N18" i="26"/>
  <c r="O18" i="26"/>
  <c r="P18" i="26"/>
  <c r="Q18" i="26"/>
  <c r="R18" i="26"/>
  <c r="S18" i="26"/>
  <c r="T18" i="26"/>
  <c r="E19" i="26"/>
  <c r="F19" i="26"/>
  <c r="G19" i="26"/>
  <c r="H19" i="26"/>
  <c r="I19" i="26"/>
  <c r="J19" i="26"/>
  <c r="K19" i="26"/>
  <c r="L19" i="26"/>
  <c r="M19" i="26"/>
  <c r="N19" i="26"/>
  <c r="O19" i="26"/>
  <c r="P19" i="26"/>
  <c r="Q19" i="26"/>
  <c r="R19" i="26"/>
  <c r="S19" i="26"/>
  <c r="T19" i="26"/>
  <c r="F2" i="26"/>
  <c r="G2" i="26"/>
  <c r="H2" i="26"/>
  <c r="I2" i="26"/>
  <c r="J2" i="26"/>
  <c r="K2" i="26"/>
  <c r="L2" i="26"/>
  <c r="M2" i="26"/>
  <c r="N2" i="26"/>
  <c r="O2" i="26"/>
  <c r="P2" i="26"/>
  <c r="Q2" i="26"/>
  <c r="R2" i="26"/>
  <c r="S2" i="26"/>
  <c r="T2" i="26"/>
  <c r="O28" i="26" l="1"/>
  <c r="G28" i="26"/>
  <c r="Q28" i="26"/>
  <c r="I28" i="26"/>
  <c r="N28" i="26"/>
  <c r="E28" i="26"/>
  <c r="F28" i="26"/>
  <c r="M28" i="26"/>
  <c r="P28" i="26"/>
  <c r="H28" i="26"/>
  <c r="R28" i="26"/>
  <c r="J28" i="26"/>
  <c r="L28" i="26"/>
  <c r="S28" i="26"/>
  <c r="K28" i="26"/>
  <c r="T28" i="26"/>
  <c r="E27" i="26"/>
  <c r="G27" i="26"/>
  <c r="G25" i="26"/>
  <c r="G23" i="26"/>
  <c r="G24" i="26"/>
  <c r="G26" i="26"/>
  <c r="F26" i="26"/>
  <c r="F24" i="26"/>
  <c r="F23" i="26"/>
  <c r="F27" i="26"/>
  <c r="F25" i="26"/>
  <c r="M23" i="26"/>
  <c r="M24" i="26"/>
  <c r="M25" i="26"/>
  <c r="M27" i="26"/>
  <c r="M26" i="26"/>
  <c r="T27" i="26"/>
  <c r="T26" i="26"/>
  <c r="T24" i="26"/>
  <c r="T25" i="26"/>
  <c r="T23" i="26"/>
  <c r="L27" i="26"/>
  <c r="L25" i="26"/>
  <c r="L23" i="26"/>
  <c r="L26" i="26"/>
  <c r="L24" i="26"/>
  <c r="N26" i="26"/>
  <c r="N25" i="26"/>
  <c r="N27" i="26"/>
  <c r="N24" i="26"/>
  <c r="N23" i="26"/>
  <c r="E26" i="26"/>
  <c r="E24" i="26"/>
  <c r="E25" i="26"/>
  <c r="E23" i="26"/>
  <c r="S27" i="26"/>
  <c r="S26" i="26"/>
  <c r="S24" i="26"/>
  <c r="S25" i="26"/>
  <c r="S23" i="26"/>
  <c r="K27" i="26"/>
  <c r="K26" i="26"/>
  <c r="K24" i="26"/>
  <c r="K25" i="26"/>
  <c r="K23" i="26"/>
  <c r="R27" i="26"/>
  <c r="R26" i="26"/>
  <c r="R24" i="26"/>
  <c r="R25" i="26"/>
  <c r="R23" i="26"/>
  <c r="J27" i="26"/>
  <c r="J26" i="26"/>
  <c r="J24" i="26"/>
  <c r="J25" i="26"/>
  <c r="J23" i="26"/>
  <c r="Q27" i="26"/>
  <c r="Q26" i="26"/>
  <c r="Q24" i="26"/>
  <c r="Q25" i="26"/>
  <c r="Q23" i="26"/>
  <c r="I27" i="26"/>
  <c r="I26" i="26"/>
  <c r="I24" i="26"/>
  <c r="I25" i="26"/>
  <c r="I23" i="26"/>
  <c r="P26" i="26"/>
  <c r="P24" i="26"/>
  <c r="P25" i="26"/>
  <c r="P23" i="26"/>
  <c r="P27" i="26"/>
  <c r="H27" i="26"/>
  <c r="H26" i="26"/>
  <c r="H24" i="26"/>
  <c r="H25" i="26"/>
  <c r="H23" i="26"/>
  <c r="O27" i="26"/>
  <c r="O25" i="26"/>
  <c r="O23" i="26"/>
  <c r="O26" i="26"/>
  <c r="O24" i="26"/>
  <c r="T7" i="23"/>
  <c r="T15" i="23" s="1"/>
  <c r="S7" i="23"/>
  <c r="S15" i="23" s="1"/>
  <c r="R7" i="23"/>
  <c r="R15" i="23" s="1"/>
  <c r="Q7" i="23"/>
  <c r="Q15" i="23" s="1"/>
  <c r="P7" i="23"/>
  <c r="P15" i="23" s="1"/>
  <c r="O7" i="23"/>
  <c r="O15" i="23" s="1"/>
  <c r="O18" i="23" s="1"/>
  <c r="N7" i="23"/>
  <c r="N15" i="23" s="1"/>
  <c r="M7" i="23"/>
  <c r="M15" i="23" s="1"/>
  <c r="M18" i="23" s="1"/>
  <c r="L7" i="23"/>
  <c r="L15" i="23" s="1"/>
  <c r="K7" i="23"/>
  <c r="K15" i="23" s="1"/>
  <c r="J7" i="23"/>
  <c r="J15" i="23" s="1"/>
  <c r="J18" i="23" s="1"/>
  <c r="I7" i="23"/>
  <c r="I15" i="23" s="1"/>
  <c r="H7" i="23"/>
  <c r="H15" i="23" s="1"/>
  <c r="G7" i="23"/>
  <c r="G15" i="23" s="1"/>
  <c r="F7" i="23"/>
  <c r="F15" i="23" s="1"/>
  <c r="E7" i="23"/>
  <c r="E15" i="23" s="1"/>
  <c r="E18" i="23" s="1"/>
  <c r="T6" i="23"/>
  <c r="T14" i="23" s="1"/>
  <c r="S6" i="23"/>
  <c r="S14" i="23" s="1"/>
  <c r="R6" i="23"/>
  <c r="R14" i="23" s="1"/>
  <c r="Q6" i="23"/>
  <c r="Q14" i="23" s="1"/>
  <c r="P6" i="23"/>
  <c r="P14" i="23" s="1"/>
  <c r="O6" i="23"/>
  <c r="O14" i="23" s="1"/>
  <c r="N6" i="23"/>
  <c r="N14" i="23" s="1"/>
  <c r="M6" i="23"/>
  <c r="M14" i="23" s="1"/>
  <c r="L6" i="23"/>
  <c r="L14" i="23" s="1"/>
  <c r="K6" i="23"/>
  <c r="K14" i="23" s="1"/>
  <c r="J6" i="23"/>
  <c r="J14" i="23" s="1"/>
  <c r="I6" i="23"/>
  <c r="I14" i="23" s="1"/>
  <c r="H6" i="23"/>
  <c r="H14" i="23" s="1"/>
  <c r="G6" i="23"/>
  <c r="G14" i="23" s="1"/>
  <c r="F6" i="23"/>
  <c r="F14" i="23" s="1"/>
  <c r="E6" i="23"/>
  <c r="E14" i="23" s="1"/>
  <c r="T5" i="23"/>
  <c r="T13" i="23" s="1"/>
  <c r="S5" i="23"/>
  <c r="S13" i="23" s="1"/>
  <c r="R5" i="23"/>
  <c r="R13" i="23" s="1"/>
  <c r="Q5" i="23"/>
  <c r="Q13" i="23" s="1"/>
  <c r="P5" i="23"/>
  <c r="P13" i="23" s="1"/>
  <c r="O5" i="23"/>
  <c r="O13" i="23" s="1"/>
  <c r="N5" i="23"/>
  <c r="N13" i="23" s="1"/>
  <c r="M5" i="23"/>
  <c r="M13" i="23" s="1"/>
  <c r="L5" i="23"/>
  <c r="L13" i="23" s="1"/>
  <c r="K5" i="23"/>
  <c r="K13" i="23" s="1"/>
  <c r="J5" i="23"/>
  <c r="J13" i="23" s="1"/>
  <c r="I5" i="23"/>
  <c r="I13" i="23" s="1"/>
  <c r="H5" i="23"/>
  <c r="H13" i="23" s="1"/>
  <c r="G5" i="23"/>
  <c r="G13" i="23" s="1"/>
  <c r="F5" i="23"/>
  <c r="F13" i="23" s="1"/>
  <c r="E5" i="23"/>
  <c r="E13" i="23" s="1"/>
  <c r="T4" i="23"/>
  <c r="T12" i="23" s="1"/>
  <c r="S4" i="23"/>
  <c r="S12" i="23" s="1"/>
  <c r="R4" i="23"/>
  <c r="R12" i="23" s="1"/>
  <c r="Q4" i="23"/>
  <c r="Q12" i="23" s="1"/>
  <c r="P4" i="23"/>
  <c r="P12" i="23" s="1"/>
  <c r="O4" i="23"/>
  <c r="O12" i="23" s="1"/>
  <c r="N4" i="23"/>
  <c r="N12" i="23" s="1"/>
  <c r="M4" i="23"/>
  <c r="M12" i="23" s="1"/>
  <c r="L4" i="23"/>
  <c r="L12" i="23" s="1"/>
  <c r="K4" i="23"/>
  <c r="K12" i="23" s="1"/>
  <c r="J4" i="23"/>
  <c r="J12" i="23" s="1"/>
  <c r="I4" i="23"/>
  <c r="I12" i="23" s="1"/>
  <c r="H4" i="23"/>
  <c r="H12" i="23" s="1"/>
  <c r="G4" i="23"/>
  <c r="G12" i="23" s="1"/>
  <c r="F4" i="23"/>
  <c r="F12" i="23" s="1"/>
  <c r="E4" i="23"/>
  <c r="E12" i="23" s="1"/>
  <c r="T3" i="23"/>
  <c r="T11" i="23" s="1"/>
  <c r="S3" i="23"/>
  <c r="S11" i="23" s="1"/>
  <c r="R3" i="23"/>
  <c r="R11" i="23" s="1"/>
  <c r="Q3" i="23"/>
  <c r="Q11" i="23" s="1"/>
  <c r="P3" i="23"/>
  <c r="P11" i="23" s="1"/>
  <c r="O3" i="23"/>
  <c r="O11" i="23" s="1"/>
  <c r="N3" i="23"/>
  <c r="N11" i="23" s="1"/>
  <c r="M3" i="23"/>
  <c r="M11" i="23" s="1"/>
  <c r="L3" i="23"/>
  <c r="L11" i="23" s="1"/>
  <c r="K3" i="23"/>
  <c r="K11" i="23" s="1"/>
  <c r="J3" i="23"/>
  <c r="J11" i="23" s="1"/>
  <c r="I3" i="23"/>
  <c r="I11" i="23" s="1"/>
  <c r="H3" i="23"/>
  <c r="H11" i="23" s="1"/>
  <c r="G3" i="23"/>
  <c r="G11" i="23" s="1"/>
  <c r="F3" i="23"/>
  <c r="F11" i="23" s="1"/>
  <c r="E3" i="23"/>
  <c r="E11" i="23" s="1"/>
  <c r="T2" i="23"/>
  <c r="T10" i="23" s="1"/>
  <c r="S2" i="23"/>
  <c r="S10" i="23" s="1"/>
  <c r="R2" i="23"/>
  <c r="R10" i="23" s="1"/>
  <c r="Q2" i="23"/>
  <c r="Q10" i="23" s="1"/>
  <c r="P2" i="23"/>
  <c r="P10" i="23" s="1"/>
  <c r="O2" i="23"/>
  <c r="N2" i="23"/>
  <c r="M2" i="23"/>
  <c r="L2" i="23"/>
  <c r="K2" i="23"/>
  <c r="K10" i="23" s="1"/>
  <c r="J2" i="23"/>
  <c r="J10" i="23" s="1"/>
  <c r="I2" i="23"/>
  <c r="H2" i="23"/>
  <c r="G2" i="23"/>
  <c r="F2" i="23"/>
  <c r="E2" i="23"/>
  <c r="E10" i="23" s="1"/>
  <c r="K18" i="23" l="1"/>
  <c r="L18" i="23"/>
  <c r="T18" i="23"/>
  <c r="S18" i="23"/>
  <c r="N18" i="23"/>
  <c r="H18" i="23"/>
  <c r="P18" i="23"/>
  <c r="I18" i="23"/>
  <c r="Q18" i="23"/>
  <c r="R18" i="23"/>
  <c r="L10" i="23"/>
  <c r="F10" i="23"/>
  <c r="N10" i="23"/>
  <c r="G10" i="23"/>
  <c r="G18" i="23" s="1"/>
  <c r="O10" i="23"/>
  <c r="M10" i="23"/>
  <c r="H10" i="23"/>
  <c r="I10" i="23"/>
  <c r="E25" i="9"/>
  <c r="F25" i="9"/>
  <c r="G25" i="9"/>
  <c r="H25" i="9"/>
  <c r="I25" i="9"/>
  <c r="J25" i="9"/>
  <c r="K25" i="9"/>
  <c r="L25" i="9"/>
  <c r="M25" i="9"/>
  <c r="N25" i="9"/>
  <c r="O25" i="9"/>
  <c r="P25" i="9"/>
  <c r="Q25" i="9"/>
  <c r="R25" i="9"/>
  <c r="S25" i="9"/>
  <c r="T25" i="9"/>
  <c r="E26" i="9"/>
  <c r="F26" i="9"/>
  <c r="G26" i="9"/>
  <c r="H26" i="9"/>
  <c r="I26" i="9"/>
  <c r="J26" i="9"/>
  <c r="K26" i="9"/>
  <c r="L26" i="9"/>
  <c r="M26" i="9"/>
  <c r="N26" i="9"/>
  <c r="O26" i="9"/>
  <c r="P26" i="9"/>
  <c r="Q26" i="9"/>
  <c r="R26" i="9"/>
  <c r="S26" i="9"/>
  <c r="T26" i="9"/>
  <c r="E27" i="9"/>
  <c r="F27" i="9"/>
  <c r="G27" i="9"/>
  <c r="H27" i="9"/>
  <c r="I27" i="9"/>
  <c r="J27" i="9"/>
  <c r="K27" i="9"/>
  <c r="L27" i="9"/>
  <c r="M27" i="9"/>
  <c r="N27" i="9"/>
  <c r="O27" i="9"/>
  <c r="P27" i="9"/>
  <c r="Q27" i="9"/>
  <c r="R27" i="9"/>
  <c r="S27" i="9"/>
  <c r="T27" i="9"/>
  <c r="E28" i="9"/>
  <c r="F28" i="9"/>
  <c r="G28" i="9"/>
  <c r="H28" i="9"/>
  <c r="I28" i="9"/>
  <c r="J28" i="9"/>
  <c r="K28" i="9"/>
  <c r="L28" i="9"/>
  <c r="M28" i="9"/>
  <c r="N28" i="9"/>
  <c r="O28" i="9"/>
  <c r="P28" i="9"/>
  <c r="Q28" i="9"/>
  <c r="R28" i="9"/>
  <c r="S28" i="9"/>
  <c r="T28" i="9"/>
  <c r="E29" i="9"/>
  <c r="F29" i="9"/>
  <c r="G29" i="9"/>
  <c r="H29" i="9"/>
  <c r="I29" i="9"/>
  <c r="J29" i="9"/>
  <c r="K29" i="9"/>
  <c r="L29" i="9"/>
  <c r="M29" i="9"/>
  <c r="N29" i="9"/>
  <c r="O29" i="9"/>
  <c r="P29" i="9"/>
  <c r="Q29" i="9"/>
  <c r="R29" i="9"/>
  <c r="S29" i="9"/>
  <c r="T29" i="9"/>
  <c r="E30" i="9"/>
  <c r="F30" i="9"/>
  <c r="G30" i="9"/>
  <c r="H30" i="9"/>
  <c r="I30" i="9"/>
  <c r="J30" i="9"/>
  <c r="K30" i="9"/>
  <c r="L30" i="9"/>
  <c r="M30" i="9"/>
  <c r="N30" i="9"/>
  <c r="O30" i="9"/>
  <c r="P30" i="9"/>
  <c r="Q30" i="9"/>
  <c r="R30" i="9"/>
  <c r="S30" i="9"/>
  <c r="T30" i="9"/>
  <c r="E31" i="9"/>
  <c r="F31" i="9"/>
  <c r="G31" i="9"/>
  <c r="H31" i="9"/>
  <c r="I31" i="9"/>
  <c r="J31" i="9"/>
  <c r="K31" i="9"/>
  <c r="L31" i="9"/>
  <c r="M31" i="9"/>
  <c r="N31" i="9"/>
  <c r="O31" i="9"/>
  <c r="P31" i="9"/>
  <c r="Q31" i="9"/>
  <c r="R31" i="9"/>
  <c r="S31" i="9"/>
  <c r="T31" i="9"/>
  <c r="E32" i="9"/>
  <c r="F32" i="9"/>
  <c r="G32" i="9"/>
  <c r="H32" i="9"/>
  <c r="I32" i="9"/>
  <c r="J32" i="9"/>
  <c r="K32" i="9"/>
  <c r="L32" i="9"/>
  <c r="M32" i="9"/>
  <c r="N32" i="9"/>
  <c r="O32" i="9"/>
  <c r="P32" i="9"/>
  <c r="Q32" i="9"/>
  <c r="R32" i="9"/>
  <c r="S32" i="9"/>
  <c r="T32" i="9"/>
  <c r="E33" i="9"/>
  <c r="F33" i="9"/>
  <c r="G33" i="9"/>
  <c r="H33" i="9"/>
  <c r="I33" i="9"/>
  <c r="J33" i="9"/>
  <c r="K33" i="9"/>
  <c r="L33" i="9"/>
  <c r="M33" i="9"/>
  <c r="N33" i="9"/>
  <c r="O33" i="9"/>
  <c r="P33" i="9"/>
  <c r="Q33" i="9"/>
  <c r="R33" i="9"/>
  <c r="S33" i="9"/>
  <c r="T33" i="9"/>
  <c r="E34" i="9"/>
  <c r="F34" i="9"/>
  <c r="G34" i="9"/>
  <c r="H34" i="9"/>
  <c r="I34" i="9"/>
  <c r="J34" i="9"/>
  <c r="K34" i="9"/>
  <c r="L34" i="9"/>
  <c r="M34" i="9"/>
  <c r="N34" i="9"/>
  <c r="O34" i="9"/>
  <c r="P34" i="9"/>
  <c r="Q34" i="9"/>
  <c r="R34" i="9"/>
  <c r="S34" i="9"/>
  <c r="T34" i="9"/>
  <c r="E35" i="9"/>
  <c r="F35" i="9"/>
  <c r="G35" i="9"/>
  <c r="H35" i="9"/>
  <c r="I35" i="9"/>
  <c r="J35" i="9"/>
  <c r="K35" i="9"/>
  <c r="L35" i="9"/>
  <c r="M35" i="9"/>
  <c r="N35" i="9"/>
  <c r="O35" i="9"/>
  <c r="P35" i="9"/>
  <c r="Q35" i="9"/>
  <c r="R35" i="9"/>
  <c r="S35" i="9"/>
  <c r="T35" i="9"/>
  <c r="E36" i="9"/>
  <c r="F36" i="9"/>
  <c r="G36" i="9"/>
  <c r="H36" i="9"/>
  <c r="I36" i="9"/>
  <c r="J36" i="9"/>
  <c r="K36" i="9"/>
  <c r="L36" i="9"/>
  <c r="M36" i="9"/>
  <c r="N36" i="9"/>
  <c r="O36" i="9"/>
  <c r="P36" i="9"/>
  <c r="Q36" i="9"/>
  <c r="R36" i="9"/>
  <c r="S36" i="9"/>
  <c r="T36" i="9"/>
  <c r="E37" i="9"/>
  <c r="F37" i="9"/>
  <c r="G37" i="9"/>
  <c r="H37" i="9"/>
  <c r="I37" i="9"/>
  <c r="J37" i="9"/>
  <c r="K37" i="9"/>
  <c r="L37" i="9"/>
  <c r="M37" i="9"/>
  <c r="N37" i="9"/>
  <c r="O37" i="9"/>
  <c r="P37" i="9"/>
  <c r="Q37" i="9"/>
  <c r="R37" i="9"/>
  <c r="S37" i="9"/>
  <c r="T37" i="9"/>
  <c r="E38" i="9"/>
  <c r="F38" i="9"/>
  <c r="G38" i="9"/>
  <c r="H38" i="9"/>
  <c r="I38" i="9"/>
  <c r="J38" i="9"/>
  <c r="K38" i="9"/>
  <c r="L38" i="9"/>
  <c r="M38" i="9"/>
  <c r="N38" i="9"/>
  <c r="O38" i="9"/>
  <c r="P38" i="9"/>
  <c r="Q38" i="9"/>
  <c r="R38" i="9"/>
  <c r="S38" i="9"/>
  <c r="T38" i="9"/>
  <c r="E39" i="9"/>
  <c r="F39" i="9"/>
  <c r="G39" i="9"/>
  <c r="H39" i="9"/>
  <c r="I39" i="9"/>
  <c r="J39" i="9"/>
  <c r="K39" i="9"/>
  <c r="L39" i="9"/>
  <c r="M39" i="9"/>
  <c r="N39" i="9"/>
  <c r="O39" i="9"/>
  <c r="P39" i="9"/>
  <c r="Q39" i="9"/>
  <c r="R39" i="9"/>
  <c r="S39" i="9"/>
  <c r="T39" i="9"/>
  <c r="E40" i="9"/>
  <c r="F40" i="9"/>
  <c r="G40" i="9"/>
  <c r="H40" i="9"/>
  <c r="I40" i="9"/>
  <c r="J40" i="9"/>
  <c r="K40" i="9"/>
  <c r="L40" i="9"/>
  <c r="M40" i="9"/>
  <c r="N40" i="9"/>
  <c r="O40" i="9"/>
  <c r="P40" i="9"/>
  <c r="Q40" i="9"/>
  <c r="R40" i="9"/>
  <c r="S40" i="9"/>
  <c r="T40" i="9"/>
  <c r="E41" i="9"/>
  <c r="F41" i="9"/>
  <c r="G41" i="9"/>
  <c r="H41" i="9"/>
  <c r="I41" i="9"/>
  <c r="J41" i="9"/>
  <c r="K41" i="9"/>
  <c r="L41" i="9"/>
  <c r="M41" i="9"/>
  <c r="N41" i="9"/>
  <c r="O41" i="9"/>
  <c r="P41" i="9"/>
  <c r="Q41" i="9"/>
  <c r="R41" i="9"/>
  <c r="S41" i="9"/>
  <c r="T41" i="9"/>
  <c r="F24" i="9"/>
  <c r="G24" i="9"/>
  <c r="H24" i="9"/>
  <c r="I24" i="9"/>
  <c r="J24" i="9"/>
  <c r="K24" i="9"/>
  <c r="L24" i="9"/>
  <c r="M24" i="9"/>
  <c r="N24" i="9"/>
  <c r="O24" i="9"/>
  <c r="P24" i="9"/>
  <c r="Q24" i="9"/>
  <c r="R24" i="9"/>
  <c r="S24" i="9"/>
  <c r="T24" i="9"/>
  <c r="L36" i="26" l="1"/>
  <c r="E36" i="26"/>
  <c r="S36" i="26"/>
  <c r="P36" i="26"/>
  <c r="K36" i="26"/>
  <c r="H36" i="26"/>
  <c r="F36" i="26"/>
  <c r="M36" i="26"/>
  <c r="T36" i="26"/>
  <c r="I36" i="26"/>
  <c r="R36" i="26"/>
  <c r="O36" i="26"/>
  <c r="Q36" i="26"/>
  <c r="N36" i="26"/>
  <c r="J36" i="26"/>
  <c r="G36" i="26"/>
  <c r="H32" i="26"/>
  <c r="P35" i="26"/>
  <c r="G34" i="26"/>
  <c r="O33" i="26"/>
  <c r="M32" i="26"/>
  <c r="M31" i="26"/>
  <c r="K33" i="26"/>
  <c r="N34" i="26"/>
  <c r="J31" i="26"/>
  <c r="K34" i="26"/>
  <c r="R33" i="26"/>
  <c r="L34" i="26"/>
  <c r="I34" i="26"/>
  <c r="Q34" i="26"/>
  <c r="P31" i="26"/>
  <c r="G32" i="26"/>
  <c r="G31" i="26"/>
  <c r="S35" i="26"/>
  <c r="T32" i="26"/>
  <c r="O35" i="26"/>
  <c r="E33" i="26"/>
  <c r="F33" i="26"/>
  <c r="E31" i="26"/>
  <c r="I33" i="26"/>
  <c r="J33" i="26"/>
  <c r="F31" i="26"/>
  <c r="I35" i="26"/>
  <c r="T35" i="26"/>
  <c r="H31" i="26"/>
  <c r="J34" i="26"/>
  <c r="L32" i="26"/>
  <c r="O34" i="26"/>
  <c r="L31" i="26"/>
  <c r="R35" i="26"/>
  <c r="Q35" i="26"/>
  <c r="J32" i="26"/>
  <c r="R32" i="26"/>
  <c r="E32" i="26"/>
  <c r="P32" i="26"/>
  <c r="G33" i="26"/>
  <c r="T33" i="26"/>
  <c r="T34" i="26"/>
  <c r="K31" i="26"/>
  <c r="K35" i="26"/>
  <c r="F35" i="26"/>
  <c r="R31" i="26"/>
  <c r="H35" i="26"/>
  <c r="S32" i="26"/>
  <c r="E34" i="26"/>
  <c r="F32" i="26"/>
  <c r="O32" i="26"/>
  <c r="Q33" i="26"/>
  <c r="H33" i="26"/>
  <c r="E35" i="26"/>
  <c r="R34" i="26"/>
  <c r="N32" i="26"/>
  <c r="I32" i="26"/>
  <c r="S34" i="26"/>
  <c r="N31" i="26"/>
  <c r="M34" i="26"/>
  <c r="J35" i="26"/>
  <c r="H34" i="26"/>
  <c r="P34" i="26"/>
  <c r="G35" i="26"/>
  <c r="P33" i="26"/>
  <c r="F34" i="26"/>
  <c r="L35" i="26"/>
  <c r="S33" i="26"/>
  <c r="N35" i="26"/>
  <c r="Q31" i="26"/>
  <c r="L33" i="26"/>
  <c r="K32" i="26"/>
  <c r="S31" i="26"/>
  <c r="Q32" i="26"/>
  <c r="I31" i="26"/>
  <c r="O31" i="26"/>
  <c r="M33" i="26"/>
  <c r="M35" i="26"/>
  <c r="T31" i="26"/>
  <c r="N33" i="26"/>
  <c r="E2" i="10"/>
  <c r="M40" i="26" l="1"/>
  <c r="F40" i="26"/>
  <c r="N40" i="26"/>
  <c r="N6" i="24" s="1"/>
  <c r="Q40" i="26"/>
  <c r="Q6" i="24" s="1"/>
  <c r="P40" i="26"/>
  <c r="P6" i="24" s="1"/>
  <c r="R40" i="26"/>
  <c r="R6" i="24" s="1"/>
  <c r="I40" i="26"/>
  <c r="I6" i="24" s="1"/>
  <c r="E40" i="26"/>
  <c r="E6" i="24" s="1"/>
  <c r="G40" i="26"/>
  <c r="G6" i="24" s="1"/>
  <c r="J40" i="26"/>
  <c r="J6" i="24" s="1"/>
  <c r="H40" i="26"/>
  <c r="H6" i="24" s="1"/>
  <c r="K40" i="26"/>
  <c r="K6" i="24" s="1"/>
  <c r="O40" i="26"/>
  <c r="O6" i="24" s="1"/>
  <c r="S40" i="26"/>
  <c r="S6" i="24" s="1"/>
  <c r="T40" i="26"/>
  <c r="T6" i="24" s="1"/>
  <c r="L40" i="26"/>
  <c r="L6" i="24" s="1"/>
  <c r="M6" i="24"/>
  <c r="F6" i="24"/>
  <c r="E39" i="26"/>
  <c r="E2" i="22"/>
  <c r="Q39" i="26"/>
  <c r="K39" i="26"/>
  <c r="P39" i="26"/>
  <c r="O39" i="26"/>
  <c r="S39" i="26"/>
  <c r="L39" i="26"/>
  <c r="G39" i="26"/>
  <c r="M39" i="26"/>
  <c r="J39" i="26"/>
  <c r="F39" i="26"/>
  <c r="R39" i="26"/>
  <c r="T39" i="26"/>
  <c r="N39" i="26"/>
  <c r="H39" i="26"/>
  <c r="I39" i="26"/>
  <c r="E3" i="10"/>
  <c r="F3" i="10"/>
  <c r="F3" i="22" s="1"/>
  <c r="G3" i="10"/>
  <c r="G3" i="22" s="1"/>
  <c r="H3" i="10"/>
  <c r="H3" i="22" s="1"/>
  <c r="I3" i="10"/>
  <c r="I3" i="22" s="1"/>
  <c r="J3" i="10"/>
  <c r="J3" i="22" s="1"/>
  <c r="K3" i="10"/>
  <c r="L3" i="10"/>
  <c r="M3" i="10"/>
  <c r="M3" i="22" s="1"/>
  <c r="N3" i="10"/>
  <c r="N3" i="22" s="1"/>
  <c r="O3" i="10"/>
  <c r="O3" i="22" s="1"/>
  <c r="P3" i="10"/>
  <c r="P3" i="22" s="1"/>
  <c r="Q3" i="10"/>
  <c r="Q3" i="22" s="1"/>
  <c r="R3" i="10"/>
  <c r="R3" i="22" s="1"/>
  <c r="S3" i="10"/>
  <c r="S3" i="22" s="1"/>
  <c r="T3" i="10"/>
  <c r="T3" i="22" s="1"/>
  <c r="E4" i="10"/>
  <c r="F4" i="10"/>
  <c r="F4" i="22" s="1"/>
  <c r="G4" i="10"/>
  <c r="G4" i="22" s="1"/>
  <c r="H4" i="10"/>
  <c r="H4" i="22" s="1"/>
  <c r="I4" i="10"/>
  <c r="I4" i="22" s="1"/>
  <c r="J4" i="10"/>
  <c r="J4" i="22" s="1"/>
  <c r="K4" i="10"/>
  <c r="L4" i="10"/>
  <c r="M4" i="10"/>
  <c r="M4" i="22" s="1"/>
  <c r="N4" i="10"/>
  <c r="N4" i="22" s="1"/>
  <c r="O4" i="10"/>
  <c r="O4" i="22" s="1"/>
  <c r="P4" i="10"/>
  <c r="P4" i="22" s="1"/>
  <c r="Q4" i="10"/>
  <c r="Q4" i="22" s="1"/>
  <c r="R4" i="10"/>
  <c r="R4" i="22" s="1"/>
  <c r="S4" i="10"/>
  <c r="S4" i="22" s="1"/>
  <c r="T4" i="10"/>
  <c r="T4" i="22" s="1"/>
  <c r="E5" i="10"/>
  <c r="E5" i="22" s="1"/>
  <c r="F5" i="10"/>
  <c r="F5" i="22" s="1"/>
  <c r="G5" i="10"/>
  <c r="G5" i="22" s="1"/>
  <c r="H5" i="10"/>
  <c r="H5" i="22" s="1"/>
  <c r="I5" i="10"/>
  <c r="I5" i="22" s="1"/>
  <c r="J5" i="10"/>
  <c r="J5" i="22" s="1"/>
  <c r="K5" i="10"/>
  <c r="L5" i="10"/>
  <c r="M5" i="10"/>
  <c r="M5" i="22" s="1"/>
  <c r="N5" i="10"/>
  <c r="N5" i="22" s="1"/>
  <c r="O5" i="10"/>
  <c r="O5" i="22" s="1"/>
  <c r="P5" i="10"/>
  <c r="P5" i="22" s="1"/>
  <c r="Q5" i="10"/>
  <c r="Q5" i="22" s="1"/>
  <c r="R5" i="10"/>
  <c r="R5" i="22" s="1"/>
  <c r="S5" i="10"/>
  <c r="S5" i="22" s="1"/>
  <c r="T5" i="10"/>
  <c r="T5" i="22" s="1"/>
  <c r="E6" i="10"/>
  <c r="F6" i="10"/>
  <c r="F6" i="22" s="1"/>
  <c r="G6" i="10"/>
  <c r="G6" i="22" s="1"/>
  <c r="H6" i="10"/>
  <c r="H6" i="22" s="1"/>
  <c r="I6" i="10"/>
  <c r="I6" i="22" s="1"/>
  <c r="J6" i="10"/>
  <c r="J6" i="22" s="1"/>
  <c r="K6" i="10"/>
  <c r="L6" i="10"/>
  <c r="M6" i="10"/>
  <c r="M6" i="22" s="1"/>
  <c r="N6" i="10"/>
  <c r="N6" i="22" s="1"/>
  <c r="O6" i="10"/>
  <c r="O6" i="22" s="1"/>
  <c r="P6" i="10"/>
  <c r="P6" i="22" s="1"/>
  <c r="Q6" i="10"/>
  <c r="Q6" i="22" s="1"/>
  <c r="R6" i="10"/>
  <c r="R6" i="22" s="1"/>
  <c r="S6" i="10"/>
  <c r="S6" i="22" s="1"/>
  <c r="T6" i="10"/>
  <c r="T6" i="22" s="1"/>
  <c r="E7" i="10"/>
  <c r="E7" i="22" s="1"/>
  <c r="F7" i="10"/>
  <c r="F7" i="22" s="1"/>
  <c r="G7" i="10"/>
  <c r="G7" i="22" s="1"/>
  <c r="H7" i="10"/>
  <c r="H7" i="22" s="1"/>
  <c r="I7" i="10"/>
  <c r="I7" i="22" s="1"/>
  <c r="J7" i="10"/>
  <c r="J7" i="22" s="1"/>
  <c r="K7" i="10"/>
  <c r="L7" i="10"/>
  <c r="M7" i="10"/>
  <c r="M7" i="22" s="1"/>
  <c r="N7" i="10"/>
  <c r="N7" i="22" s="1"/>
  <c r="O7" i="10"/>
  <c r="O7" i="22" s="1"/>
  <c r="P7" i="10"/>
  <c r="P7" i="22" s="1"/>
  <c r="Q7" i="10"/>
  <c r="Q7" i="22" s="1"/>
  <c r="R7" i="10"/>
  <c r="R7" i="22" s="1"/>
  <c r="S7" i="10"/>
  <c r="S7" i="22" s="1"/>
  <c r="T7" i="10"/>
  <c r="T7" i="22" s="1"/>
  <c r="E8" i="10"/>
  <c r="F8" i="10"/>
  <c r="F8" i="22" s="1"/>
  <c r="G8" i="10"/>
  <c r="G8" i="22" s="1"/>
  <c r="H8" i="10"/>
  <c r="H8" i="22" s="1"/>
  <c r="I8" i="10"/>
  <c r="I8" i="22" s="1"/>
  <c r="J8" i="10"/>
  <c r="J8" i="22" s="1"/>
  <c r="K8" i="10"/>
  <c r="L8" i="10"/>
  <c r="M8" i="10"/>
  <c r="M8" i="22" s="1"/>
  <c r="N8" i="10"/>
  <c r="N8" i="22" s="1"/>
  <c r="O8" i="10"/>
  <c r="O8" i="22" s="1"/>
  <c r="P8" i="10"/>
  <c r="P8" i="22" s="1"/>
  <c r="Q8" i="10"/>
  <c r="Q8" i="22" s="1"/>
  <c r="R8" i="10"/>
  <c r="R8" i="22" s="1"/>
  <c r="S8" i="10"/>
  <c r="S8" i="22" s="1"/>
  <c r="T8" i="10"/>
  <c r="T8" i="22" s="1"/>
  <c r="E9" i="10"/>
  <c r="F9" i="10"/>
  <c r="F9" i="22" s="1"/>
  <c r="G9" i="10"/>
  <c r="G9" i="22" s="1"/>
  <c r="H9" i="10"/>
  <c r="H9" i="22" s="1"/>
  <c r="I9" i="10"/>
  <c r="I9" i="22" s="1"/>
  <c r="J9" i="10"/>
  <c r="J9" i="22" s="1"/>
  <c r="K9" i="10"/>
  <c r="L9" i="10"/>
  <c r="M9" i="10"/>
  <c r="M9" i="22" s="1"/>
  <c r="N9" i="10"/>
  <c r="N9" i="22" s="1"/>
  <c r="O9" i="10"/>
  <c r="O9" i="22" s="1"/>
  <c r="P9" i="10"/>
  <c r="P9" i="22" s="1"/>
  <c r="Q9" i="10"/>
  <c r="Q9" i="22" s="1"/>
  <c r="R9" i="10"/>
  <c r="R9" i="22" s="1"/>
  <c r="S9" i="10"/>
  <c r="S9" i="22" s="1"/>
  <c r="T9" i="10"/>
  <c r="T9" i="22" s="1"/>
  <c r="E10" i="10"/>
  <c r="F10" i="10"/>
  <c r="F10" i="22" s="1"/>
  <c r="G10" i="10"/>
  <c r="G10" i="22" s="1"/>
  <c r="H10" i="10"/>
  <c r="H10" i="22" s="1"/>
  <c r="I10" i="10"/>
  <c r="I10" i="22" s="1"/>
  <c r="J10" i="10"/>
  <c r="J10" i="22" s="1"/>
  <c r="K10" i="10"/>
  <c r="L10" i="10"/>
  <c r="M10" i="10"/>
  <c r="M10" i="22" s="1"/>
  <c r="N10" i="10"/>
  <c r="N10" i="22" s="1"/>
  <c r="O10" i="10"/>
  <c r="O10" i="22" s="1"/>
  <c r="P10" i="10"/>
  <c r="P10" i="22" s="1"/>
  <c r="Q10" i="10"/>
  <c r="Q10" i="22" s="1"/>
  <c r="R10" i="10"/>
  <c r="R10" i="22" s="1"/>
  <c r="S10" i="10"/>
  <c r="S10" i="22" s="1"/>
  <c r="T10" i="10"/>
  <c r="T10" i="22" s="1"/>
  <c r="E11" i="10"/>
  <c r="E11" i="22" s="1"/>
  <c r="F11" i="10"/>
  <c r="F11" i="22" s="1"/>
  <c r="G11" i="10"/>
  <c r="G11" i="22" s="1"/>
  <c r="H11" i="10"/>
  <c r="H11" i="22" s="1"/>
  <c r="I11" i="10"/>
  <c r="I11" i="22" s="1"/>
  <c r="J11" i="10"/>
  <c r="J11" i="22" s="1"/>
  <c r="K11" i="10"/>
  <c r="L11" i="10"/>
  <c r="M11" i="10"/>
  <c r="M11" i="22" s="1"/>
  <c r="N11" i="10"/>
  <c r="N11" i="22" s="1"/>
  <c r="O11" i="10"/>
  <c r="O11" i="22" s="1"/>
  <c r="P11" i="10"/>
  <c r="P11" i="22" s="1"/>
  <c r="Q11" i="10"/>
  <c r="Q11" i="22" s="1"/>
  <c r="R11" i="10"/>
  <c r="R11" i="22" s="1"/>
  <c r="S11" i="10"/>
  <c r="S11" i="22" s="1"/>
  <c r="T11" i="10"/>
  <c r="T11" i="22" s="1"/>
  <c r="E12" i="10"/>
  <c r="F12" i="10"/>
  <c r="F12" i="22" s="1"/>
  <c r="G12" i="10"/>
  <c r="G12" i="22" s="1"/>
  <c r="H12" i="10"/>
  <c r="H12" i="22" s="1"/>
  <c r="I12" i="10"/>
  <c r="I12" i="22" s="1"/>
  <c r="J12" i="10"/>
  <c r="J12" i="22" s="1"/>
  <c r="K12" i="10"/>
  <c r="L12" i="10"/>
  <c r="M12" i="10"/>
  <c r="M12" i="22" s="1"/>
  <c r="N12" i="10"/>
  <c r="N12" i="22" s="1"/>
  <c r="O12" i="10"/>
  <c r="O12" i="22" s="1"/>
  <c r="P12" i="10"/>
  <c r="P12" i="22" s="1"/>
  <c r="Q12" i="10"/>
  <c r="Q12" i="22" s="1"/>
  <c r="R12" i="10"/>
  <c r="R12" i="22" s="1"/>
  <c r="S12" i="10"/>
  <c r="S12" i="22" s="1"/>
  <c r="T12" i="10"/>
  <c r="T12" i="22" s="1"/>
  <c r="E13" i="10"/>
  <c r="F13" i="10"/>
  <c r="F13" i="22" s="1"/>
  <c r="G13" i="10"/>
  <c r="G13" i="22" s="1"/>
  <c r="H13" i="10"/>
  <c r="H13" i="22" s="1"/>
  <c r="I13" i="10"/>
  <c r="I13" i="22" s="1"/>
  <c r="J13" i="10"/>
  <c r="J13" i="22" s="1"/>
  <c r="K13" i="10"/>
  <c r="L13" i="10"/>
  <c r="M13" i="10"/>
  <c r="M13" i="22" s="1"/>
  <c r="N13" i="10"/>
  <c r="N13" i="22" s="1"/>
  <c r="O13" i="10"/>
  <c r="O13" i="22" s="1"/>
  <c r="P13" i="10"/>
  <c r="P13" i="22" s="1"/>
  <c r="Q13" i="10"/>
  <c r="Q13" i="22" s="1"/>
  <c r="R13" i="10"/>
  <c r="R13" i="22" s="1"/>
  <c r="S13" i="10"/>
  <c r="S13" i="22" s="1"/>
  <c r="T13" i="10"/>
  <c r="T13" i="22" s="1"/>
  <c r="E14" i="10"/>
  <c r="F14" i="10"/>
  <c r="F14" i="22" s="1"/>
  <c r="G14" i="10"/>
  <c r="G14" i="22" s="1"/>
  <c r="H14" i="10"/>
  <c r="H14" i="22" s="1"/>
  <c r="I14" i="10"/>
  <c r="I14" i="22" s="1"/>
  <c r="J14" i="10"/>
  <c r="J14" i="22" s="1"/>
  <c r="K14" i="10"/>
  <c r="L14" i="10"/>
  <c r="M14" i="10"/>
  <c r="M14" i="22" s="1"/>
  <c r="N14" i="10"/>
  <c r="N14" i="22" s="1"/>
  <c r="O14" i="10"/>
  <c r="O14" i="22" s="1"/>
  <c r="P14" i="10"/>
  <c r="P14" i="22" s="1"/>
  <c r="Q14" i="10"/>
  <c r="Q14" i="22" s="1"/>
  <c r="R14" i="10"/>
  <c r="R14" i="22" s="1"/>
  <c r="S14" i="10"/>
  <c r="S14" i="22" s="1"/>
  <c r="T14" i="10"/>
  <c r="T14" i="22" s="1"/>
  <c r="E15" i="10"/>
  <c r="F15" i="10"/>
  <c r="F15" i="22" s="1"/>
  <c r="G15" i="10"/>
  <c r="G15" i="22" s="1"/>
  <c r="H15" i="10"/>
  <c r="H15" i="22" s="1"/>
  <c r="I15" i="10"/>
  <c r="I15" i="22" s="1"/>
  <c r="J15" i="10"/>
  <c r="J15" i="22" s="1"/>
  <c r="K15" i="10"/>
  <c r="L15" i="10"/>
  <c r="M15" i="10"/>
  <c r="M15" i="22" s="1"/>
  <c r="N15" i="10"/>
  <c r="N15" i="22" s="1"/>
  <c r="O15" i="10"/>
  <c r="O15" i="22" s="1"/>
  <c r="P15" i="10"/>
  <c r="P15" i="22" s="1"/>
  <c r="Q15" i="10"/>
  <c r="Q15" i="22" s="1"/>
  <c r="R15" i="10"/>
  <c r="R15" i="22" s="1"/>
  <c r="S15" i="10"/>
  <c r="S15" i="22" s="1"/>
  <c r="T15" i="10"/>
  <c r="T15" i="22" s="1"/>
  <c r="E16" i="10"/>
  <c r="F16" i="10"/>
  <c r="F16" i="22" s="1"/>
  <c r="G16" i="10"/>
  <c r="G16" i="22" s="1"/>
  <c r="H16" i="10"/>
  <c r="H16" i="22" s="1"/>
  <c r="I16" i="10"/>
  <c r="I16" i="22" s="1"/>
  <c r="J16" i="10"/>
  <c r="J16" i="22" s="1"/>
  <c r="K16" i="10"/>
  <c r="L16" i="10"/>
  <c r="M16" i="10"/>
  <c r="M16" i="22" s="1"/>
  <c r="N16" i="10"/>
  <c r="N16" i="22" s="1"/>
  <c r="O16" i="10"/>
  <c r="O16" i="22" s="1"/>
  <c r="P16" i="10"/>
  <c r="P16" i="22" s="1"/>
  <c r="Q16" i="10"/>
  <c r="Q16" i="22" s="1"/>
  <c r="R16" i="10"/>
  <c r="R16" i="22" s="1"/>
  <c r="S16" i="10"/>
  <c r="S16" i="22" s="1"/>
  <c r="T16" i="10"/>
  <c r="T16" i="22" s="1"/>
  <c r="E17" i="10"/>
  <c r="E17" i="22" s="1"/>
  <c r="F17" i="10"/>
  <c r="F17" i="22" s="1"/>
  <c r="G17" i="10"/>
  <c r="G17" i="22" s="1"/>
  <c r="H17" i="10"/>
  <c r="H17" i="22" s="1"/>
  <c r="I17" i="10"/>
  <c r="I17" i="22" s="1"/>
  <c r="J17" i="10"/>
  <c r="J17" i="22" s="1"/>
  <c r="K17" i="10"/>
  <c r="L17" i="10"/>
  <c r="M17" i="10"/>
  <c r="M17" i="22" s="1"/>
  <c r="N17" i="10"/>
  <c r="N17" i="22" s="1"/>
  <c r="O17" i="10"/>
  <c r="O17" i="22" s="1"/>
  <c r="P17" i="10"/>
  <c r="P17" i="22" s="1"/>
  <c r="Q17" i="10"/>
  <c r="Q17" i="22" s="1"/>
  <c r="R17" i="10"/>
  <c r="R17" i="22" s="1"/>
  <c r="S17" i="10"/>
  <c r="S17" i="22" s="1"/>
  <c r="T17" i="10"/>
  <c r="T17" i="22" s="1"/>
  <c r="E18" i="10"/>
  <c r="E18" i="22" s="1"/>
  <c r="F18" i="10"/>
  <c r="F18" i="22" s="1"/>
  <c r="G18" i="10"/>
  <c r="G18" i="22" s="1"/>
  <c r="H18" i="10"/>
  <c r="H18" i="22" s="1"/>
  <c r="I18" i="10"/>
  <c r="I18" i="22" s="1"/>
  <c r="J18" i="10"/>
  <c r="J18" i="22" s="1"/>
  <c r="K18" i="10"/>
  <c r="L18" i="10"/>
  <c r="M18" i="10"/>
  <c r="M18" i="22" s="1"/>
  <c r="N18" i="10"/>
  <c r="N18" i="22" s="1"/>
  <c r="O18" i="10"/>
  <c r="O18" i="22" s="1"/>
  <c r="P18" i="10"/>
  <c r="P18" i="22" s="1"/>
  <c r="Q18" i="10"/>
  <c r="Q18" i="22" s="1"/>
  <c r="R18" i="10"/>
  <c r="R18" i="22" s="1"/>
  <c r="S18" i="10"/>
  <c r="S18" i="22" s="1"/>
  <c r="T18" i="10"/>
  <c r="T18" i="22" s="1"/>
  <c r="E19" i="10"/>
  <c r="F19" i="10"/>
  <c r="F19" i="22" s="1"/>
  <c r="G19" i="10"/>
  <c r="G19" i="22" s="1"/>
  <c r="H19" i="10"/>
  <c r="H19" i="22" s="1"/>
  <c r="I19" i="10"/>
  <c r="I19" i="22" s="1"/>
  <c r="J19" i="10"/>
  <c r="J19" i="22" s="1"/>
  <c r="K19" i="10"/>
  <c r="L19" i="10"/>
  <c r="M19" i="10"/>
  <c r="M19" i="22" s="1"/>
  <c r="N19" i="10"/>
  <c r="N19" i="22" s="1"/>
  <c r="O19" i="10"/>
  <c r="O19" i="22" s="1"/>
  <c r="P19" i="10"/>
  <c r="P19" i="22" s="1"/>
  <c r="Q19" i="10"/>
  <c r="Q19" i="22" s="1"/>
  <c r="R19" i="10"/>
  <c r="R19" i="22" s="1"/>
  <c r="S19" i="10"/>
  <c r="S19" i="22" s="1"/>
  <c r="T19" i="10"/>
  <c r="T19" i="22" s="1"/>
  <c r="F2" i="10"/>
  <c r="F2" i="22" s="1"/>
  <c r="G2" i="10"/>
  <c r="G2" i="22" s="1"/>
  <c r="H2" i="10"/>
  <c r="H2" i="22" s="1"/>
  <c r="I2" i="10"/>
  <c r="I2" i="22" s="1"/>
  <c r="J2" i="10"/>
  <c r="J2" i="22" s="1"/>
  <c r="K2" i="10"/>
  <c r="L2" i="10"/>
  <c r="M2" i="10"/>
  <c r="M2" i="22" s="1"/>
  <c r="N2" i="10"/>
  <c r="N2" i="22" s="1"/>
  <c r="O2" i="10"/>
  <c r="O2" i="22" s="1"/>
  <c r="P2" i="10"/>
  <c r="P2" i="22" s="1"/>
  <c r="Q2" i="10"/>
  <c r="Q2" i="22" s="1"/>
  <c r="R2" i="10"/>
  <c r="R2" i="22" s="1"/>
  <c r="S2" i="10"/>
  <c r="S2" i="22" s="1"/>
  <c r="T2" i="10"/>
  <c r="T2" i="22" s="1"/>
  <c r="L19" i="22" l="1"/>
  <c r="E22" i="30"/>
  <c r="L18" i="22"/>
  <c r="E21" i="30"/>
  <c r="L17" i="22"/>
  <c r="E20" i="30"/>
  <c r="L15" i="22"/>
  <c r="E18" i="30"/>
  <c r="L16" i="22"/>
  <c r="E19" i="30"/>
  <c r="L14" i="22"/>
  <c r="E17" i="30"/>
  <c r="L13" i="22"/>
  <c r="E16" i="30"/>
  <c r="L12" i="22"/>
  <c r="E15" i="30"/>
  <c r="L11" i="22"/>
  <c r="E14" i="30"/>
  <c r="L10" i="22"/>
  <c r="E13" i="30"/>
  <c r="L9" i="22"/>
  <c r="E12" i="30"/>
  <c r="L8" i="22"/>
  <c r="E11" i="30"/>
  <c r="L7" i="22"/>
  <c r="E10" i="30"/>
  <c r="L6" i="22"/>
  <c r="E9" i="30"/>
  <c r="L5" i="22"/>
  <c r="E8" i="30"/>
  <c r="L4" i="22"/>
  <c r="E7" i="30"/>
  <c r="L3" i="22"/>
  <c r="E6" i="30"/>
  <c r="L2" i="22"/>
  <c r="E5" i="30"/>
  <c r="K14" i="22"/>
  <c r="K19" i="22"/>
  <c r="K16" i="22"/>
  <c r="K15" i="22"/>
  <c r="K13" i="22"/>
  <c r="K12" i="22"/>
  <c r="K9" i="22"/>
  <c r="K6" i="22"/>
  <c r="K8" i="22"/>
  <c r="K10" i="22"/>
  <c r="K4" i="22"/>
  <c r="K3" i="22"/>
  <c r="K2" i="22"/>
  <c r="O6" i="32"/>
  <c r="O8" i="32" s="1"/>
  <c r="P6" i="32"/>
  <c r="P8" i="32" s="1"/>
  <c r="K6" i="32"/>
  <c r="K8" i="32" s="1"/>
  <c r="J6" i="32"/>
  <c r="J8" i="32" s="1"/>
  <c r="E6" i="32"/>
  <c r="E8" i="32" s="1"/>
  <c r="M6" i="32"/>
  <c r="M8" i="32" s="1"/>
  <c r="I6" i="32"/>
  <c r="I8" i="32" s="1"/>
  <c r="G6" i="32"/>
  <c r="G8" i="32" s="1"/>
  <c r="T6" i="32"/>
  <c r="T8" i="32" s="1"/>
  <c r="R6" i="32"/>
  <c r="R8" i="32" s="1"/>
  <c r="F6" i="32"/>
  <c r="F8" i="32" s="1"/>
  <c r="Q6" i="32"/>
  <c r="Q8" i="32" s="1"/>
  <c r="H6" i="32"/>
  <c r="H8" i="32" s="1"/>
  <c r="L6" i="32"/>
  <c r="L8" i="32" s="1"/>
  <c r="N6" i="32"/>
  <c r="N8" i="32" s="1"/>
  <c r="S6" i="32"/>
  <c r="S8" i="32" s="1"/>
  <c r="K18" i="22"/>
  <c r="K17" i="22"/>
  <c r="K11" i="22"/>
  <c r="K7" i="22"/>
  <c r="K5" i="22"/>
  <c r="E19" i="22"/>
  <c r="E16" i="22"/>
  <c r="E15" i="22"/>
  <c r="E14" i="22"/>
  <c r="E13" i="22"/>
  <c r="E12" i="22"/>
  <c r="E10" i="22"/>
  <c r="E9" i="22"/>
  <c r="E8" i="22"/>
  <c r="E6" i="22"/>
  <c r="E4" i="22"/>
  <c r="E3" i="22"/>
  <c r="N28" i="22"/>
  <c r="N36" i="22" s="1"/>
  <c r="N27" i="22"/>
  <c r="N35" i="22" s="1"/>
  <c r="N26" i="22"/>
  <c r="N34" i="22" s="1"/>
  <c r="N23" i="22"/>
  <c r="N31" i="22" s="1"/>
  <c r="N24" i="22"/>
  <c r="N32" i="22" s="1"/>
  <c r="N25" i="22"/>
  <c r="N33" i="22" s="1"/>
  <c r="F26" i="22"/>
  <c r="F34" i="22" s="1"/>
  <c r="F24" i="22"/>
  <c r="F32" i="22" s="1"/>
  <c r="F28" i="22"/>
  <c r="F36" i="22" s="1"/>
  <c r="F27" i="22"/>
  <c r="F35" i="22" s="1"/>
  <c r="F23" i="22"/>
  <c r="F31" i="22" s="1"/>
  <c r="F25" i="22"/>
  <c r="F33" i="22" s="1"/>
  <c r="G28" i="22"/>
  <c r="G36" i="22" s="1"/>
  <c r="G24" i="22"/>
  <c r="G32" i="22" s="1"/>
  <c r="G23" i="22"/>
  <c r="G31" i="22" s="1"/>
  <c r="G27" i="22"/>
  <c r="G35" i="22" s="1"/>
  <c r="G26" i="22"/>
  <c r="G34" i="22" s="1"/>
  <c r="G25" i="22"/>
  <c r="G33" i="22" s="1"/>
  <c r="M24" i="22"/>
  <c r="M32" i="22" s="1"/>
  <c r="M27" i="22"/>
  <c r="M35" i="22" s="1"/>
  <c r="M23" i="22"/>
  <c r="M31" i="22" s="1"/>
  <c r="M28" i="22"/>
  <c r="M36" i="22" s="1"/>
  <c r="M26" i="22"/>
  <c r="M34" i="22" s="1"/>
  <c r="M25" i="22"/>
  <c r="M33" i="22" s="1"/>
  <c r="T25" i="22"/>
  <c r="T33" i="22" s="1"/>
  <c r="T24" i="22"/>
  <c r="T32" i="22" s="1"/>
  <c r="T23" i="22"/>
  <c r="T31" i="22" s="1"/>
  <c r="T26" i="22"/>
  <c r="T34" i="22" s="1"/>
  <c r="T27" i="22"/>
  <c r="T35" i="22" s="1"/>
  <c r="T28" i="22"/>
  <c r="T36" i="22" s="1"/>
  <c r="R24" i="22"/>
  <c r="R32" i="22" s="1"/>
  <c r="R23" i="22"/>
  <c r="R31" i="22" s="1"/>
  <c r="R25" i="22"/>
  <c r="R33" i="22" s="1"/>
  <c r="R28" i="22"/>
  <c r="R36" i="22" s="1"/>
  <c r="R27" i="22"/>
  <c r="R35" i="22" s="1"/>
  <c r="R26" i="22"/>
  <c r="R34" i="22" s="1"/>
  <c r="J23" i="22"/>
  <c r="J31" i="22" s="1"/>
  <c r="J24" i="22"/>
  <c r="J32" i="22" s="1"/>
  <c r="J25" i="22"/>
  <c r="J33" i="22" s="1"/>
  <c r="J28" i="22"/>
  <c r="J36" i="22" s="1"/>
  <c r="J27" i="22"/>
  <c r="J35" i="22" s="1"/>
  <c r="J26" i="22"/>
  <c r="J34" i="22" s="1"/>
  <c r="O28" i="22"/>
  <c r="O36" i="22" s="1"/>
  <c r="O25" i="22"/>
  <c r="O33" i="22" s="1"/>
  <c r="O23" i="22"/>
  <c r="O31" i="22" s="1"/>
  <c r="O27" i="22"/>
  <c r="O35" i="22" s="1"/>
  <c r="O26" i="22"/>
  <c r="O34" i="22" s="1"/>
  <c r="O24" i="22"/>
  <c r="O32" i="22" s="1"/>
  <c r="S28" i="22"/>
  <c r="S36" i="22" s="1"/>
  <c r="S25" i="22"/>
  <c r="S33" i="22" s="1"/>
  <c r="S27" i="22"/>
  <c r="S35" i="22" s="1"/>
  <c r="S26" i="22"/>
  <c r="S34" i="22" s="1"/>
  <c r="S24" i="22"/>
  <c r="S32" i="22" s="1"/>
  <c r="S23" i="22"/>
  <c r="S31" i="22" s="1"/>
  <c r="Q23" i="22"/>
  <c r="Q31" i="22" s="1"/>
  <c r="Q25" i="22"/>
  <c r="Q33" i="22" s="1"/>
  <c r="Q26" i="22"/>
  <c r="Q34" i="22" s="1"/>
  <c r="Q24" i="22"/>
  <c r="Q32" i="22" s="1"/>
  <c r="Q28" i="22"/>
  <c r="Q36" i="22" s="1"/>
  <c r="Q27" i="22"/>
  <c r="Q35" i="22" s="1"/>
  <c r="I26" i="22"/>
  <c r="I34" i="22" s="1"/>
  <c r="I24" i="22"/>
  <c r="I32" i="22" s="1"/>
  <c r="I23" i="22"/>
  <c r="I31" i="22" s="1"/>
  <c r="I25" i="22"/>
  <c r="I33" i="22" s="1"/>
  <c r="I28" i="22"/>
  <c r="I36" i="22" s="1"/>
  <c r="I27" i="22"/>
  <c r="I35" i="22" s="1"/>
  <c r="P28" i="22"/>
  <c r="P36" i="22" s="1"/>
  <c r="P24" i="22"/>
  <c r="P32" i="22" s="1"/>
  <c r="P23" i="22"/>
  <c r="P31" i="22" s="1"/>
  <c r="P27" i="22"/>
  <c r="P35" i="22" s="1"/>
  <c r="P26" i="22"/>
  <c r="P34" i="22" s="1"/>
  <c r="P25" i="22"/>
  <c r="P33" i="22" s="1"/>
  <c r="H28" i="22"/>
  <c r="H36" i="22" s="1"/>
  <c r="H27" i="22"/>
  <c r="H35" i="22" s="1"/>
  <c r="H23" i="22"/>
  <c r="H31" i="22" s="1"/>
  <c r="H25" i="22"/>
  <c r="H33" i="22" s="1"/>
  <c r="H26" i="22"/>
  <c r="H34" i="22" s="1"/>
  <c r="H24" i="22"/>
  <c r="H32" i="22" s="1"/>
  <c r="C21" i="6"/>
  <c r="L23" i="22" l="1"/>
  <c r="L31" i="22" s="1"/>
  <c r="L28" i="22"/>
  <c r="L36" i="22" s="1"/>
  <c r="L25" i="22"/>
  <c r="L33" i="22" s="1"/>
  <c r="L26" i="22"/>
  <c r="L34" i="22" s="1"/>
  <c r="L24" i="22"/>
  <c r="L32" i="22" s="1"/>
  <c r="L27" i="22"/>
  <c r="L35" i="22" s="1"/>
  <c r="K24" i="22"/>
  <c r="K32" i="22" s="1"/>
  <c r="K27" i="22"/>
  <c r="K35" i="22" s="1"/>
  <c r="K23" i="22"/>
  <c r="K31" i="22" s="1"/>
  <c r="K25" i="22"/>
  <c r="K33" i="22" s="1"/>
  <c r="K28" i="22"/>
  <c r="K36" i="22" s="1"/>
  <c r="K26" i="22"/>
  <c r="K34" i="22" s="1"/>
  <c r="E27" i="22"/>
  <c r="E35" i="22" s="1"/>
  <c r="P40" i="22"/>
  <c r="E25" i="22"/>
  <c r="E33" i="22" s="1"/>
  <c r="E23" i="22"/>
  <c r="E31" i="22" s="1"/>
  <c r="E28" i="22"/>
  <c r="E36" i="22" s="1"/>
  <c r="E24" i="22"/>
  <c r="E32" i="22" s="1"/>
  <c r="R40" i="22"/>
  <c r="F40" i="22"/>
  <c r="I40" i="22"/>
  <c r="F39" i="22"/>
  <c r="E26" i="22"/>
  <c r="E34" i="22" s="1"/>
  <c r="S39" i="22"/>
  <c r="G40" i="22"/>
  <c r="H40" i="22"/>
  <c r="M40" i="22"/>
  <c r="G39" i="22"/>
  <c r="N39" i="22"/>
  <c r="I39" i="22"/>
  <c r="Q39" i="22"/>
  <c r="J40" i="22"/>
  <c r="T39" i="22"/>
  <c r="P39" i="22"/>
  <c r="O39" i="22"/>
  <c r="J39" i="22"/>
  <c r="T40" i="22"/>
  <c r="Q40" i="22"/>
  <c r="O40" i="22"/>
  <c r="H39" i="22"/>
  <c r="S40" i="22"/>
  <c r="N40" i="22"/>
  <c r="M39" i="22"/>
  <c r="R39" i="22"/>
  <c r="I45" i="22" l="1"/>
  <c r="I8" i="24" s="1"/>
  <c r="M45" i="22"/>
  <c r="M8" i="24" s="1"/>
  <c r="R45" i="22"/>
  <c r="R8" i="24" s="1"/>
  <c r="F45" i="22"/>
  <c r="F8" i="24" s="1"/>
  <c r="H45" i="22"/>
  <c r="H8" i="24" s="1"/>
  <c r="T45" i="22"/>
  <c r="T8" i="24" s="1"/>
  <c r="S45" i="22"/>
  <c r="S8" i="24" s="1"/>
  <c r="Q45" i="22"/>
  <c r="Q8" i="24" s="1"/>
  <c r="N45" i="22"/>
  <c r="N8" i="24" s="1"/>
  <c r="J45" i="22"/>
  <c r="J8" i="24" s="1"/>
  <c r="G45" i="22"/>
  <c r="G8" i="24" s="1"/>
  <c r="O45" i="22"/>
  <c r="O8" i="24" s="1"/>
  <c r="P45" i="22"/>
  <c r="P8" i="24" s="1"/>
  <c r="L39" i="22"/>
  <c r="L40" i="22"/>
  <c r="K39" i="22"/>
  <c r="K40" i="22"/>
  <c r="I44" i="22"/>
  <c r="F44" i="22"/>
  <c r="P44" i="22"/>
  <c r="E39" i="22"/>
  <c r="E40" i="22"/>
  <c r="R44" i="22"/>
  <c r="N44" i="22"/>
  <c r="Q44" i="22"/>
  <c r="G44" i="22"/>
  <c r="S44" i="22"/>
  <c r="H44" i="22"/>
  <c r="T44" i="22"/>
  <c r="J44" i="22"/>
  <c r="O44" i="22"/>
  <c r="M44" i="22"/>
  <c r="E45" i="22" l="1"/>
  <c r="E8" i="24" s="1"/>
  <c r="L45" i="22"/>
  <c r="L8" i="24" s="1"/>
  <c r="K45" i="22"/>
  <c r="K8" i="24" s="1"/>
  <c r="L44" i="22"/>
  <c r="K44" i="22"/>
  <c r="J10" i="32"/>
  <c r="J11" i="32" s="1"/>
  <c r="J13" i="32" s="1"/>
  <c r="P10" i="32"/>
  <c r="P11" i="32" s="1"/>
  <c r="P13" i="32" s="1"/>
  <c r="N10" i="32"/>
  <c r="N11" i="32" s="1"/>
  <c r="N13" i="32" s="1"/>
  <c r="T10" i="32"/>
  <c r="T11" i="32" s="1"/>
  <c r="T13" i="32" s="1"/>
  <c r="H10" i="32"/>
  <c r="H11" i="32" s="1"/>
  <c r="H13" i="32" s="1"/>
  <c r="F10" i="32"/>
  <c r="F11" i="32" s="1"/>
  <c r="F13" i="32" s="1"/>
  <c r="M10" i="32"/>
  <c r="M11" i="32" s="1"/>
  <c r="M13" i="32" s="1"/>
  <c r="Q10" i="32"/>
  <c r="Q11" i="32" s="1"/>
  <c r="Q13" i="32" s="1"/>
  <c r="I10" i="32"/>
  <c r="I11" i="32" s="1"/>
  <c r="I13" i="32" s="1"/>
  <c r="R10" i="32"/>
  <c r="R11" i="32" s="1"/>
  <c r="R13" i="32" s="1"/>
  <c r="S10" i="32"/>
  <c r="S11" i="32" s="1"/>
  <c r="S13" i="32" s="1"/>
  <c r="G10" i="32"/>
  <c r="G11" i="32" s="1"/>
  <c r="G13" i="32" s="1"/>
  <c r="O10" i="32"/>
  <c r="O11" i="32" s="1"/>
  <c r="O13" i="32" s="1"/>
  <c r="E44" i="22"/>
  <c r="K10" i="32" l="1"/>
  <c r="K11" i="32" s="1"/>
  <c r="K13" i="32" s="1"/>
  <c r="L10" i="32"/>
  <c r="L11" i="32" s="1"/>
  <c r="L13" i="32" s="1"/>
  <c r="E10" i="32"/>
  <c r="E11" i="32" s="1"/>
  <c r="T15" i="32" l="1"/>
  <c r="I15" i="32"/>
  <c r="F15" i="32"/>
  <c r="H15" i="32"/>
  <c r="N15" i="32"/>
  <c r="O15" i="32"/>
  <c r="S15" i="32"/>
  <c r="L15" i="32"/>
  <c r="E15" i="32"/>
  <c r="M15" i="32"/>
  <c r="Q15" i="32"/>
  <c r="P15" i="32"/>
  <c r="J15" i="32"/>
  <c r="G15" i="32"/>
  <c r="E13" i="32"/>
  <c r="R14" i="32" s="1"/>
  <c r="K15" i="32"/>
  <c r="R15" i="32"/>
  <c r="K14" i="32" l="1"/>
  <c r="J14" i="32"/>
  <c r="E14" i="32"/>
  <c r="N14" i="32"/>
  <c r="H14" i="32"/>
  <c r="I14" i="32"/>
  <c r="G14" i="32"/>
  <c r="F14" i="32"/>
  <c r="T14" i="32"/>
  <c r="M14" i="32"/>
  <c r="L14" i="32"/>
  <c r="Q14" i="32"/>
  <c r="S14" i="32"/>
  <c r="O14" i="32"/>
  <c r="P14" i="32"/>
</calcChain>
</file>

<file path=xl/comments1.xml><?xml version="1.0" encoding="utf-8"?>
<comments xmlns="http://schemas.openxmlformats.org/spreadsheetml/2006/main">
  <authors>
    <author>Autor</author>
  </authors>
  <commentList>
    <comment ref="A11" authorId="0" shapeId="0">
      <text>
        <r>
          <rPr>
            <b/>
            <sz val="9"/>
            <color indexed="81"/>
            <rFont val="Segoe UI"/>
            <family val="2"/>
          </rPr>
          <t>Autor:</t>
        </r>
        <r>
          <rPr>
            <sz val="9"/>
            <color indexed="81"/>
            <rFont val="Segoe UI"/>
            <family val="2"/>
          </rPr>
          <t xml:space="preserve">
Fokus: Logistikunternehmen, weniger produzierende Industrie</t>
        </r>
      </text>
    </comment>
  </commentList>
</comments>
</file>

<file path=xl/comments2.xml><?xml version="1.0" encoding="utf-8"?>
<comments xmlns="http://schemas.openxmlformats.org/spreadsheetml/2006/main">
  <authors>
    <author>Autor</author>
  </authors>
  <commentList>
    <comment ref="M1" authorId="0" shapeId="0">
      <text>
        <r>
          <rPr>
            <b/>
            <sz val="9"/>
            <color indexed="81"/>
            <rFont val="Segoe UI"/>
            <family val="2"/>
          </rPr>
          <t>Autor:</t>
        </r>
        <r>
          <rPr>
            <sz val="9"/>
            <color indexed="81"/>
            <rFont val="Segoe UI"/>
            <family val="2"/>
          </rPr>
          <t xml:space="preserve">
Fokus: Logistikunternehmen, weniger produzierende Industrie</t>
        </r>
      </text>
    </comment>
    <comment ref="G2" authorId="0" shapeId="0">
      <text>
        <r>
          <rPr>
            <b/>
            <sz val="9"/>
            <color indexed="81"/>
            <rFont val="Segoe UI"/>
            <family val="2"/>
          </rPr>
          <t>Autor:</t>
        </r>
        <r>
          <rPr>
            <sz val="9"/>
            <color indexed="81"/>
            <rFont val="Segoe UI"/>
            <family val="2"/>
          </rPr>
          <t xml:space="preserve">
weniger Prüfpersonal</t>
        </r>
      </text>
    </comment>
    <comment ref="I2" authorId="0" shapeId="0">
      <text>
        <r>
          <rPr>
            <b/>
            <sz val="9"/>
            <color indexed="81"/>
            <rFont val="Segoe UI"/>
            <family val="2"/>
          </rPr>
          <t>Autor:</t>
        </r>
        <r>
          <rPr>
            <sz val="9"/>
            <color indexed="81"/>
            <rFont val="Segoe UI"/>
            <family val="2"/>
          </rPr>
          <t xml:space="preserve">
Schulungen?</t>
        </r>
      </text>
    </comment>
    <comment ref="O2" authorId="0" shapeId="0">
      <text>
        <r>
          <rPr>
            <b/>
            <sz val="9"/>
            <color indexed="81"/>
            <rFont val="Segoe UI"/>
            <family val="2"/>
          </rPr>
          <t>Autor:</t>
        </r>
        <r>
          <rPr>
            <sz val="9"/>
            <color indexed="81"/>
            <rFont val="Segoe UI"/>
            <family val="2"/>
          </rPr>
          <t xml:space="preserve">
Schulung</t>
        </r>
      </text>
    </comment>
    <comment ref="T2" authorId="0" shapeId="0">
      <text>
        <r>
          <rPr>
            <b/>
            <sz val="9"/>
            <color indexed="81"/>
            <rFont val="Segoe UI"/>
            <family val="2"/>
          </rPr>
          <t>Autor:</t>
        </r>
        <r>
          <rPr>
            <sz val="9"/>
            <color indexed="81"/>
            <rFont val="Segoe UI"/>
            <family val="2"/>
          </rPr>
          <t xml:space="preserve">
Schulung
</t>
        </r>
      </text>
    </comment>
    <comment ref="G5" authorId="0" shapeId="0">
      <text>
        <r>
          <rPr>
            <b/>
            <sz val="9"/>
            <color indexed="81"/>
            <rFont val="Segoe UI"/>
            <family val="2"/>
          </rPr>
          <t>Autor:</t>
        </r>
        <r>
          <rPr>
            <sz val="9"/>
            <color indexed="81"/>
            <rFont val="Segoe UI"/>
            <family val="2"/>
          </rPr>
          <t xml:space="preserve">
weniger Messplätze und -maschinen</t>
        </r>
      </text>
    </comment>
    <comment ref="L5" authorId="0" shapeId="0">
      <text>
        <r>
          <rPr>
            <b/>
            <sz val="9"/>
            <color indexed="81"/>
            <rFont val="Segoe UI"/>
            <family val="2"/>
          </rPr>
          <t>Autor:</t>
        </r>
        <r>
          <rPr>
            <sz val="9"/>
            <color indexed="81"/>
            <rFont val="Segoe UI"/>
            <family val="2"/>
          </rPr>
          <t xml:space="preserve">
Optimierung des Instandhaltungsmanagements</t>
        </r>
      </text>
    </comment>
    <comment ref="O6" authorId="0" shapeId="0">
      <text>
        <r>
          <rPr>
            <b/>
            <sz val="9"/>
            <color indexed="81"/>
            <rFont val="Segoe UI"/>
            <family val="2"/>
          </rPr>
          <t>Autor:</t>
        </r>
        <r>
          <rPr>
            <sz val="9"/>
            <color indexed="81"/>
            <rFont val="Segoe UI"/>
            <family val="2"/>
          </rPr>
          <t xml:space="preserve">
Bedarfsgerechte Beschaffung</t>
        </r>
      </text>
    </comment>
    <comment ref="G13" authorId="0" shapeId="0">
      <text>
        <r>
          <rPr>
            <b/>
            <sz val="9"/>
            <color indexed="81"/>
            <rFont val="Segoe UI"/>
            <family val="2"/>
          </rPr>
          <t>Autor:</t>
        </r>
        <r>
          <rPr>
            <sz val="9"/>
            <color indexed="81"/>
            <rFont val="Segoe UI"/>
            <family val="2"/>
          </rPr>
          <t xml:space="preserve">
weniger Prüfzeit</t>
        </r>
      </text>
    </comment>
    <comment ref="G17" authorId="0" shapeId="0">
      <text>
        <r>
          <rPr>
            <b/>
            <sz val="9"/>
            <color indexed="81"/>
            <rFont val="Segoe UI"/>
            <family val="2"/>
          </rPr>
          <t>Autor:</t>
        </r>
        <r>
          <rPr>
            <sz val="9"/>
            <color indexed="81"/>
            <rFont val="Segoe UI"/>
            <family val="2"/>
          </rPr>
          <t xml:space="preserve">
CAD Modell vorhanden, Fehler nachvollziehbar und rückverfolgbar</t>
        </r>
      </text>
    </comment>
  </commentList>
</comments>
</file>

<file path=xl/comments3.xml><?xml version="1.0" encoding="utf-8"?>
<comments xmlns="http://schemas.openxmlformats.org/spreadsheetml/2006/main">
  <authors>
    <author>Autor</author>
  </authors>
  <commentList>
    <comment ref="A1" authorId="0" shapeId="0">
      <text>
        <r>
          <rPr>
            <b/>
            <sz val="9"/>
            <color indexed="81"/>
            <rFont val="Segoe UI"/>
            <family val="2"/>
          </rPr>
          <t>Autor:</t>
        </r>
        <r>
          <rPr>
            <sz val="9"/>
            <color indexed="81"/>
            <rFont val="Segoe UI"/>
            <family val="2"/>
          </rPr>
          <t xml:space="preserve">
Das hier war die eigentliche Formel:
'Selbstbewertung - Schritt 1'!$E2+'I4.0 Einfluss'!E2
Doch mit den WENN-Abfragen werden die Werte auf den Bereich 1-5 eingegrenzt</t>
        </r>
      </text>
    </comment>
  </commentList>
</comments>
</file>

<file path=xl/comments4.xml><?xml version="1.0" encoding="utf-8"?>
<comments xmlns="http://schemas.openxmlformats.org/spreadsheetml/2006/main">
  <authors>
    <author>Autor</author>
  </authors>
  <commentList>
    <comment ref="A1" authorId="0" shapeId="0">
      <text>
        <r>
          <rPr>
            <b/>
            <sz val="9"/>
            <color indexed="81"/>
            <rFont val="Segoe UI"/>
            <family val="2"/>
          </rPr>
          <t>Autor:</t>
        </r>
        <r>
          <rPr>
            <sz val="9"/>
            <color indexed="81"/>
            <rFont val="Segoe UI"/>
            <family val="2"/>
          </rPr>
          <t xml:space="preserve">
Abfrage "x" (ZIELKrit.) und pos. Auswirkung (Resultat &gt;=4):
=WENN(UND('Selbstbewertung - Schritt 2'!$E2="x";'I4.0 Auswirkung'!E2&gt;=4);"JA x";"Nein x")
Abfrage " " (Bew.krit) und pos. Auswirkung (Resultat &gt;=4):
=WENN(UND('Selbstbewertung - Schritt 2'!$E3&lt;&gt;"x";'I4.0 Auswirkung'!F3&gt;=4);"Ja vllt";"Nein Nein")
--&gt;Verschachtelung in 3-facher WENN-Abfrage (weil 4 Antwortmöglichkeiten)
Prio:
Wenn Kriterium = Zielkriterium und pos. Auswirkung vorhanden: sehr hoch
Wenn Kriteruim = Bewertungskriterium (Kein "x") aber pos. Auswirkung vorhanden: hoch
Wenn Kriterium = Zielkriterium und wenig Verbesserung (Zustand hinterher &lt;4): sehr gering
Wenn Kriterium = Bewertungskriterium und neg. Auswirkung (Zustand hinterher &lt;4): gering
</t>
        </r>
      </text>
    </comment>
    <comment ref="A39" authorId="0" shapeId="0">
      <text>
        <r>
          <rPr>
            <b/>
            <sz val="9"/>
            <color indexed="81"/>
            <rFont val="Segoe UI"/>
            <family val="2"/>
          </rPr>
          <t>Autor:</t>
        </r>
        <r>
          <rPr>
            <sz val="9"/>
            <color indexed="81"/>
            <rFont val="Segoe UI"/>
            <family val="2"/>
          </rPr>
          <t xml:space="preserve">
Wenn der Ist-Zustand des Unternehmens schon recht gut ist. Fällt der Verbesserungspotential (begrenzt bis 5) eben geringer aus. Damit nicht alle I4.0 Lösungen "KEINE EMPFEHLUNG" erhalten, muss nachkorrigiert werden.
Andere Option:
Alles so lassen. Dann fällt die Bewertung eben für alle I4.0-Lösungen eher schlecht aus. Das wird dem Sinn einer Empfehlung aber nicht gerecht.</t>
        </r>
      </text>
    </comment>
  </commentList>
</comments>
</file>

<file path=xl/comments5.xml><?xml version="1.0" encoding="utf-8"?>
<comments xmlns="http://schemas.openxmlformats.org/spreadsheetml/2006/main">
  <authors>
    <author>Autor</author>
  </authors>
  <commentList>
    <comment ref="A6" authorId="0" shapeId="0">
      <text>
        <r>
          <rPr>
            <b/>
            <sz val="9"/>
            <color indexed="81"/>
            <rFont val="Segoe UI"/>
            <family val="2"/>
          </rPr>
          <t>Autor:</t>
        </r>
        <r>
          <rPr>
            <sz val="9"/>
            <color indexed="81"/>
            <rFont val="Segoe UI"/>
            <family val="2"/>
          </rPr>
          <t xml:space="preserve">
sehr geeignet
geeignet
irrelevant
negative, keine Empfehlung ("Negative Auswirkung, I4.0 Lösung kommt nicht in Frage")</t>
        </r>
      </text>
    </comment>
    <comment ref="A8" authorId="0" shapeId="0">
      <text>
        <r>
          <rPr>
            <b/>
            <sz val="9"/>
            <color indexed="81"/>
            <rFont val="Segoe UI"/>
            <family val="2"/>
          </rPr>
          <t>Autor:</t>
        </r>
        <r>
          <rPr>
            <sz val="9"/>
            <color indexed="81"/>
            <rFont val="Segoe UI"/>
            <family val="2"/>
          </rPr>
          <t xml:space="preserve">
Gewichtung:
Zielkriterienerfüllung ist in Endbetrachtung wichtiger als allgemeine Erfüllung. Daher fließt sie doppelt mit ein.</t>
        </r>
      </text>
    </comment>
    <comment ref="A12" authorId="0" shapeId="0">
      <text>
        <r>
          <rPr>
            <b/>
            <sz val="9"/>
            <color indexed="81"/>
            <rFont val="Segoe UI"/>
            <family val="2"/>
          </rPr>
          <t>Autor:</t>
        </r>
        <r>
          <rPr>
            <sz val="9"/>
            <color indexed="81"/>
            <rFont val="Segoe UI"/>
            <family val="2"/>
          </rPr>
          <t xml:space="preserve">
Zeile 12 nur für die korrekte Anwendung der Funktion "Rangliste.Gleich" notwendige. Sonst überspringt er Ränge.</t>
        </r>
      </text>
    </comment>
  </commentList>
</comments>
</file>

<file path=xl/sharedStrings.xml><?xml version="1.0" encoding="utf-8"?>
<sst xmlns="http://schemas.openxmlformats.org/spreadsheetml/2006/main" count="482" uniqueCount="115">
  <si>
    <t>I4.0 Lösungen</t>
  </si>
  <si>
    <t>BSC-Perspektiven</t>
  </si>
  <si>
    <t>Monteäre Perspektive</t>
  </si>
  <si>
    <t>Stakeholder Perspektive</t>
  </si>
  <si>
    <t>Interne Perspektive</t>
  </si>
  <si>
    <t>Technische Perspektive</t>
  </si>
  <si>
    <t>Bewertungskriterien</t>
  </si>
  <si>
    <t>Personalkosten</t>
  </si>
  <si>
    <t>Fertigungskosten</t>
  </si>
  <si>
    <t>Vertriebskosten</t>
  </si>
  <si>
    <t>Reparatur- und Instandhaltungskosten</t>
  </si>
  <si>
    <t>Lagerkosten für Rohmaterial</t>
  </si>
  <si>
    <t>Lagerkosten für Zwischenprodukte</t>
  </si>
  <si>
    <t>Kundenintegration</t>
  </si>
  <si>
    <t>Kundenzufriedenheit</t>
  </si>
  <si>
    <t>Lieferantenintegration</t>
  </si>
  <si>
    <t>Ergonomische Gestaltung der Arbeitsplätze</t>
  </si>
  <si>
    <t>Wertschöpfungsgrad</t>
  </si>
  <si>
    <t>Auftragsdurchlaufzeit</t>
  </si>
  <si>
    <t>Effizienz der Produktion</t>
  </si>
  <si>
    <t>Flexibilität der Produktion</t>
  </si>
  <si>
    <t>Prozessqualität der Produktion</t>
  </si>
  <si>
    <t>Nachverfolgbarkeit von Produkten</t>
  </si>
  <si>
    <t>Nachverfolgbarkeit von Prozessen</t>
  </si>
  <si>
    <t>Cyber-Security</t>
  </si>
  <si>
    <t>AGV (Autonom Navigierendes Transportsystem)</t>
  </si>
  <si>
    <t>AR-gestütze Montage</t>
  </si>
  <si>
    <t>AR-gestützte QS</t>
  </si>
  <si>
    <t>Bedarfsgesteuerter Vernetzter Materialfluss</t>
  </si>
  <si>
    <t>Design Automatisierung</t>
  </si>
  <si>
    <t>Digitaler Zwilling</t>
  </si>
  <si>
    <t>Kundenspezifische Auftragsproduktion</t>
  </si>
  <si>
    <t>Logistik Interface</t>
  </si>
  <si>
    <t>Logistikmanagement</t>
  </si>
  <si>
    <t>Manufacturing Service Bus</t>
  </si>
  <si>
    <t>Pick-by-Vision (AR-Gestützte Kommissionierung)</t>
  </si>
  <si>
    <t>Predictive Maintenance</t>
  </si>
  <si>
    <t>Produktstatusüberwachung</t>
  </si>
  <si>
    <t>Smartes Instandhaltungsmanagement</t>
  </si>
  <si>
    <t>Virtuelle Inbetriebnahme</t>
  </si>
  <si>
    <t>VR-basierte Modellvisualisierung</t>
  </si>
  <si>
    <t>Selbsteinschätzung</t>
  </si>
  <si>
    <t>Zustand (Abschätzung)</t>
  </si>
  <si>
    <t>Zielkriterium</t>
  </si>
  <si>
    <t>Bereit für Schritt 2?</t>
  </si>
  <si>
    <t>Summe Bewertungskriterien</t>
  </si>
  <si>
    <t>Einflussnahme/Gewichtung/
Tatsächliches Einflusspotential</t>
  </si>
  <si>
    <t>Einfluss: gering</t>
  </si>
  <si>
    <t>Einfluss: negativ</t>
  </si>
  <si>
    <t>Einfluss: neutral</t>
  </si>
  <si>
    <t>Einfluss: maximal (4)</t>
  </si>
  <si>
    <t>Einfluss: sehr hoch (3)</t>
  </si>
  <si>
    <t>Einfluss: hoch (2)</t>
  </si>
  <si>
    <t>Gewichtung / Worte / Einflusstärke / Einflussnahme</t>
  </si>
  <si>
    <t>Auswirkungen auf ZK</t>
  </si>
  <si>
    <t>Verhältnis zu Gesamtzahl an ZK</t>
  </si>
  <si>
    <t>Aussage, Einfluss auf ZK</t>
  </si>
  <si>
    <t>Empfehlung der I4.0 Lösung:</t>
  </si>
  <si>
    <t>Betrachtung: Zielkriterienerfüllung</t>
  </si>
  <si>
    <t>Einfluss: sehr hoch (4)</t>
  </si>
  <si>
    <t>Einfluss: hoch (3)</t>
  </si>
  <si>
    <t>Einfluss: mittel (2)</t>
  </si>
  <si>
    <t>Einfluss: schwach</t>
  </si>
  <si>
    <t>Gesamtauswirkungen (Einfluss auf alle Kriterien betrachtet)</t>
  </si>
  <si>
    <t>Betrachtung: Allgemeine Kriterienerfüllung</t>
  </si>
  <si>
    <t>Zustand des Unternehmens, IST-Erfüllung der Kriterien zur Einführung von I4.0</t>
  </si>
  <si>
    <t>Zustand: Exzellent (5)</t>
  </si>
  <si>
    <t>Zustand: Sehr gut (4)</t>
  </si>
  <si>
    <t>Zustand: Gut (3)</t>
  </si>
  <si>
    <t>Zustand: Sehr Schwach (1)</t>
  </si>
  <si>
    <t>Zustand: Schwach (2)</t>
  </si>
  <si>
    <t>Verhältnis zu Gesamtanzahl</t>
  </si>
  <si>
    <t>Bewertung der Eignung der einzelnen I4.0 Lösungen</t>
  </si>
  <si>
    <t>Empfehlung für Bewertung als Zahl (-1 bis 2)</t>
  </si>
  <si>
    <t>Delta, Bezug auf alle Kriterien</t>
  </si>
  <si>
    <t>Verhältnis zu Gesamtzahl an Kriterien</t>
  </si>
  <si>
    <t>Delta: maximal (4)</t>
  </si>
  <si>
    <t>Delta: sehr hoch (3)</t>
  </si>
  <si>
    <t>Delta: hoch (2)</t>
  </si>
  <si>
    <t>Delta: negativ</t>
  </si>
  <si>
    <t>Korrektur: Betrachtung des IST-Zustandes</t>
  </si>
  <si>
    <t>pos. Einfluss</t>
  </si>
  <si>
    <t>Delta: gering (1)</t>
  </si>
  <si>
    <t>Delta: neutral (0)</t>
  </si>
  <si>
    <t>starker pos. Einfluss</t>
  </si>
  <si>
    <t>Auswahl einer I4.0 Lösung</t>
  </si>
  <si>
    <t>Auswirkung berechnen für:</t>
  </si>
  <si>
    <t>Auswirkung</t>
  </si>
  <si>
    <t>Überblick</t>
  </si>
  <si>
    <t>Betrachtung: Potentielles Delta durch I4.0-Einsatz
(Delta = Ist-Zustand &lt;&gt; Soll-Zustand)</t>
  </si>
  <si>
    <t>Summe</t>
  </si>
  <si>
    <t>Gewichtung: Zielkriterienerfüllung!! (x2)</t>
  </si>
  <si>
    <t>Rangliste sequentiell</t>
  </si>
  <si>
    <t>Rangliste paarweise</t>
  </si>
  <si>
    <t>Bewertung des Ist-Zustandes Ihres Unternehmens</t>
  </si>
  <si>
    <t>Spalte1</t>
  </si>
  <si>
    <t>Prozentuale positive Beeinflussung der ZK</t>
  </si>
  <si>
    <t>Anzahl der verbesserten Zielkriterien (in %)</t>
  </si>
  <si>
    <t>Prozentuale positive Beeinflussung aller Kriterien</t>
  </si>
  <si>
    <t>Anzahl der verbesserten Kriterien (in %)</t>
  </si>
  <si>
    <t>I4.0 - Score (0 bis 100)</t>
  </si>
  <si>
    <t>Delta-Bewertung</t>
  </si>
  <si>
    <t>Potentielle Verbesserung durch I4.0-Einsatz
(Höhe der Ausprägung: Ist-Zustand &lt;&gt; Soll-Zustand)</t>
  </si>
  <si>
    <t>Auswirkung anzeigen für:</t>
  </si>
  <si>
    <t>Daten/Technologie</t>
  </si>
  <si>
    <t>Anzahl der benötigten Schichten</t>
  </si>
  <si>
    <t>Summe der Maschinenstunden</t>
  </si>
  <si>
    <t>Kommisionierzeit</t>
  </si>
  <si>
    <t>Anzahl der Maschinenausfälle</t>
  </si>
  <si>
    <t>durchschnittliche Lagermenge Rohmaterial</t>
  </si>
  <si>
    <t>durchschnittliche Lagermenge Zwischenprodukte</t>
  </si>
  <si>
    <t>Anzahl Überarbeitungen</t>
  </si>
  <si>
    <t>Ausschussrate</t>
  </si>
  <si>
    <t>x</t>
  </si>
  <si>
    <t>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</si>
</sst>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2"/>
      <color theme="0"/>
      <name val="Calibri"/>
      <family val="2"/>
      <scheme val="minor"/>
    </font>
    <font>
      <b/>
      <sz val="9"/>
      <color indexed="81"/>
      <name val="Segoe UI"/>
      <family val="2"/>
    </font>
    <font>
      <sz val="9"/>
      <color indexed="81"/>
      <name val="Segoe UI"/>
      <family val="2"/>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b/>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4.9989318521683403E-2"/>
        <bgColor indexed="64"/>
      </patternFill>
    </fill>
  </fills>
  <borders count="17">
    <border>
      <left/>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0" fillId="0" borderId="3" xfId="0" applyBorder="1" applyAlignment="1">
      <alignment wrapText="1"/>
    </xf>
    <xf numFmtId="0" fontId="0" fillId="2" borderId="3" xfId="0" applyFill="1" applyBorder="1" applyAlignment="1">
      <alignment wrapText="1"/>
    </xf>
    <xf numFmtId="0" fontId="1" fillId="4" borderId="3" xfId="0" applyFont="1" applyFill="1" applyBorder="1" applyAlignment="1">
      <alignment horizontal="left" vertical="top" wrapText="1"/>
    </xf>
    <xf numFmtId="0" fontId="0" fillId="0" borderId="3" xfId="0" applyBorder="1" applyAlignment="1" applyProtection="1">
      <alignment horizontal="center" vertical="center" wrapText="1"/>
      <protection locked="0"/>
    </xf>
    <xf numFmtId="0" fontId="1" fillId="4" borderId="3" xfId="0" applyFont="1" applyFill="1" applyBorder="1" applyAlignment="1">
      <alignment wrapText="1"/>
    </xf>
    <xf numFmtId="0" fontId="0" fillId="2" borderId="3" xfId="0" applyFill="1" applyBorder="1" applyAlignment="1">
      <alignment horizontal="center" textRotation="90" wrapText="1"/>
    </xf>
    <xf numFmtId="0" fontId="0" fillId="2" borderId="3" xfId="0" applyFill="1" applyBorder="1" applyAlignment="1" applyProtection="1">
      <alignment wrapText="1"/>
      <protection hidden="1"/>
    </xf>
    <xf numFmtId="0" fontId="0" fillId="0" borderId="0" xfId="0" applyProtection="1">
      <protection hidden="1"/>
    </xf>
    <xf numFmtId="0" fontId="1" fillId="4" borderId="3" xfId="0" applyFont="1" applyFill="1" applyBorder="1" applyAlignment="1" applyProtection="1">
      <alignment wrapText="1"/>
      <protection hidden="1"/>
    </xf>
    <xf numFmtId="0" fontId="0" fillId="0" borderId="3" xfId="0" applyBorder="1" applyAlignment="1" applyProtection="1">
      <alignment wrapText="1"/>
      <protection hidden="1"/>
    </xf>
    <xf numFmtId="0" fontId="0" fillId="0" borderId="3" xfId="0" applyBorder="1"/>
    <xf numFmtId="0" fontId="0" fillId="2" borderId="3" xfId="0" applyFill="1" applyBorder="1" applyAlignment="1">
      <alignment horizontal="center" vertical="center"/>
    </xf>
    <xf numFmtId="0" fontId="9" fillId="0" borderId="3" xfId="0" applyFont="1" applyFill="1" applyBorder="1" applyAlignment="1">
      <alignment horizontal="right" wrapText="1"/>
    </xf>
    <xf numFmtId="0" fontId="0" fillId="2" borderId="3" xfId="0" applyFill="1" applyBorder="1" applyAlignment="1">
      <alignment vertical="center" wrapText="1"/>
    </xf>
    <xf numFmtId="0" fontId="0" fillId="0" borderId="0" xfId="0" applyAlignment="1">
      <alignment wrapText="1"/>
    </xf>
    <xf numFmtId="0" fontId="0" fillId="0" borderId="3" xfId="0" applyBorder="1" applyAlignment="1">
      <alignment horizontal="left" vertical="top" wrapText="1"/>
    </xf>
    <xf numFmtId="0" fontId="0" fillId="0" borderId="3" xfId="0" applyFill="1" applyBorder="1" applyAlignment="1">
      <alignment wrapText="1"/>
    </xf>
    <xf numFmtId="0" fontId="1" fillId="0" borderId="0" xfId="0" applyFont="1" applyFill="1" applyBorder="1" applyAlignment="1">
      <alignment horizontal="left" vertical="top" wrapText="1"/>
    </xf>
    <xf numFmtId="0" fontId="0" fillId="0" borderId="0" xfId="0" applyFill="1" applyBorder="1" applyAlignment="1">
      <alignment wrapText="1"/>
    </xf>
    <xf numFmtId="0" fontId="0" fillId="0" borderId="3" xfId="0" applyBorder="1" applyAlignment="1">
      <alignment horizontal="left" vertical="top" wrapText="1"/>
    </xf>
    <xf numFmtId="0" fontId="0" fillId="0" borderId="3" xfId="0" applyBorder="1" applyAlignment="1">
      <alignment horizontal="center"/>
    </xf>
    <xf numFmtId="0" fontId="0" fillId="6" borderId="3" xfId="0" applyFill="1" applyBorder="1" applyAlignment="1">
      <alignment horizontal="left" vertical="top" wrapText="1"/>
    </xf>
    <xf numFmtId="0" fontId="0" fillId="2" borderId="3" xfId="0" applyFill="1" applyBorder="1"/>
    <xf numFmtId="0" fontId="0" fillId="0" borderId="0" xfId="0" applyFill="1"/>
    <xf numFmtId="0" fontId="0" fillId="0" borderId="3" xfId="0" applyBorder="1" applyAlignment="1" applyProtection="1">
      <alignment horizontal="center" vertical="center" wrapText="1"/>
    </xf>
    <xf numFmtId="0" fontId="7" fillId="3" borderId="3" xfId="0" applyFont="1" applyFill="1" applyBorder="1" applyAlignment="1" applyProtection="1">
      <alignment wrapText="1"/>
      <protection locked="0"/>
    </xf>
    <xf numFmtId="0" fontId="1" fillId="2" borderId="3" xfId="0" applyFont="1" applyFill="1" applyBorder="1" applyAlignment="1">
      <alignment wrapText="1"/>
    </xf>
    <xf numFmtId="0" fontId="0" fillId="5" borderId="3" xfId="0" applyFill="1" applyBorder="1" applyAlignment="1">
      <alignment horizontal="center" wrapText="1"/>
    </xf>
    <xf numFmtId="0" fontId="0" fillId="5" borderId="3" xfId="0" applyFill="1" applyBorder="1" applyAlignment="1">
      <alignment horizontal="center" wrapText="1"/>
    </xf>
    <xf numFmtId="0" fontId="0" fillId="5" borderId="3" xfId="0" applyFill="1" applyBorder="1" applyAlignment="1">
      <alignment horizontal="center" wrapText="1"/>
    </xf>
    <xf numFmtId="2" fontId="0" fillId="0" borderId="0" xfId="0" applyNumberFormat="1" applyAlignment="1">
      <alignment wrapText="1"/>
    </xf>
    <xf numFmtId="0" fontId="0" fillId="0" borderId="8" xfId="0" applyFill="1" applyBorder="1" applyAlignment="1" applyProtection="1">
      <alignment wrapText="1"/>
      <protection hidden="1"/>
    </xf>
    <xf numFmtId="0" fontId="0" fillId="0" borderId="7" xfId="0" applyFill="1" applyBorder="1" applyAlignment="1" applyProtection="1">
      <alignment wrapText="1"/>
      <protection hidden="1"/>
    </xf>
    <xf numFmtId="0" fontId="0" fillId="0" borderId="9" xfId="0" applyFill="1" applyBorder="1" applyAlignment="1" applyProtection="1">
      <alignment wrapText="1"/>
      <protection hidden="1"/>
    </xf>
    <xf numFmtId="164" fontId="0" fillId="2" borderId="3" xfId="0" applyNumberFormat="1" applyFill="1" applyBorder="1" applyAlignment="1">
      <alignment horizontal="center" wrapText="1"/>
    </xf>
    <xf numFmtId="0" fontId="0" fillId="0" borderId="16" xfId="0" applyFill="1" applyBorder="1" applyAlignment="1" applyProtection="1">
      <alignment horizontal="center" vertical="center" wrapText="1"/>
    </xf>
    <xf numFmtId="0" fontId="7" fillId="0" borderId="6" xfId="0" applyFont="1" applyBorder="1" applyAlignment="1">
      <alignment horizontal="left" vertical="top" wrapText="1"/>
    </xf>
    <xf numFmtId="0" fontId="7" fillId="0" borderId="1" xfId="0" applyFont="1" applyBorder="1" applyAlignment="1">
      <alignment horizontal="left" vertical="top" wrapText="1"/>
    </xf>
    <xf numFmtId="0" fontId="7"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2" fillId="2"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top" wrapText="1"/>
    </xf>
    <xf numFmtId="0" fontId="1" fillId="0" borderId="3" xfId="0" applyFont="1" applyFill="1" applyBorder="1" applyAlignment="1">
      <alignment horizontal="left" vertical="top" wrapText="1"/>
    </xf>
    <xf numFmtId="0" fontId="0" fillId="2" borderId="3" xfId="0" applyFill="1" applyBorder="1" applyAlignment="1">
      <alignment horizontal="left" vertical="top" wrapText="1"/>
    </xf>
    <xf numFmtId="0" fontId="11" fillId="5" borderId="3" xfId="0" applyFont="1" applyFill="1" applyBorder="1" applyAlignment="1">
      <alignment horizontal="center" wrapText="1"/>
    </xf>
    <xf numFmtId="0" fontId="10" fillId="0" borderId="3" xfId="0" applyFont="1" applyBorder="1" applyAlignment="1">
      <alignment horizontal="left" vertical="top" wrapText="1"/>
    </xf>
    <xf numFmtId="0" fontId="1" fillId="5" borderId="3" xfId="0" applyFont="1" applyFill="1" applyBorder="1" applyAlignment="1">
      <alignment horizontal="left"/>
    </xf>
    <xf numFmtId="0" fontId="0" fillId="2" borderId="3" xfId="0" applyFill="1" applyBorder="1" applyAlignment="1">
      <alignment horizontal="right"/>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textRotation="90" wrapText="1"/>
      <protection hidden="1"/>
    </xf>
    <xf numFmtId="0" fontId="4" fillId="3" borderId="3" xfId="0" applyFont="1" applyFill="1" applyBorder="1" applyAlignment="1" applyProtection="1">
      <alignment horizontal="center" vertical="center" textRotation="90" wrapText="1"/>
      <protection hidden="1"/>
    </xf>
    <xf numFmtId="0" fontId="2" fillId="4" borderId="3" xfId="0" applyFont="1" applyFill="1" applyBorder="1" applyAlignment="1" applyProtection="1">
      <alignment horizontal="center" vertical="center" textRotation="90" wrapText="1"/>
      <protection hidden="1"/>
    </xf>
    <xf numFmtId="0" fontId="1" fillId="5" borderId="3" xfId="0" applyFont="1" applyFill="1" applyBorder="1" applyAlignment="1" applyProtection="1">
      <alignment horizontal="center"/>
      <protection hidden="1"/>
    </xf>
    <xf numFmtId="0" fontId="8" fillId="3" borderId="3" xfId="0" applyFont="1" applyFill="1" applyBorder="1" applyAlignment="1">
      <alignment horizontal="center"/>
    </xf>
    <xf numFmtId="0" fontId="7" fillId="3" borderId="3" xfId="0" applyFont="1" applyFill="1" applyBorder="1" applyAlignment="1">
      <alignment horizontal="center"/>
    </xf>
    <xf numFmtId="0" fontId="10" fillId="5" borderId="3" xfId="0" applyFont="1" applyFill="1" applyBorder="1" applyAlignment="1">
      <alignment horizontal="center"/>
    </xf>
    <xf numFmtId="0" fontId="9" fillId="5" borderId="3" xfId="0" applyFont="1" applyFill="1" applyBorder="1" applyAlignment="1">
      <alignment horizontal="center"/>
    </xf>
    <xf numFmtId="0" fontId="0" fillId="2" borderId="12" xfId="0" applyFill="1" applyBorder="1" applyAlignment="1">
      <alignment horizontal="center" vertical="top"/>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3" xfId="0" applyFill="1" applyBorder="1" applyAlignment="1">
      <alignment horizontal="center" vertical="top"/>
    </xf>
    <xf numFmtId="0" fontId="0" fillId="2" borderId="0" xfId="0" applyFill="1" applyBorder="1" applyAlignment="1">
      <alignment horizontal="center" vertical="top"/>
    </xf>
    <xf numFmtId="0" fontId="0" fillId="2" borderId="11" xfId="0" applyFill="1" applyBorder="1" applyAlignment="1">
      <alignment horizontal="center" vertical="top"/>
    </xf>
    <xf numFmtId="0" fontId="0" fillId="2" borderId="14" xfId="0" applyFill="1" applyBorder="1" applyAlignment="1">
      <alignment horizontal="center" vertical="top"/>
    </xf>
    <xf numFmtId="0" fontId="0" fillId="2" borderId="7" xfId="0" applyFill="1" applyBorder="1" applyAlignment="1">
      <alignment horizontal="center" vertical="top"/>
    </xf>
    <xf numFmtId="0" fontId="0" fillId="2" borderId="15" xfId="0" applyFill="1" applyBorder="1" applyAlignment="1">
      <alignment horizontal="center" vertical="top"/>
    </xf>
    <xf numFmtId="0" fontId="0" fillId="2" borderId="3" xfId="0" applyFill="1" applyBorder="1" applyAlignment="1">
      <alignment horizontal="left" vertical="top"/>
    </xf>
    <xf numFmtId="0" fontId="8" fillId="3" borderId="7" xfId="0" applyFont="1" applyFill="1" applyBorder="1" applyAlignment="1">
      <alignment horizontal="center"/>
    </xf>
    <xf numFmtId="0" fontId="7" fillId="3" borderId="7" xfId="0" applyFont="1" applyFill="1" applyBorder="1" applyAlignment="1">
      <alignment horizontal="center"/>
    </xf>
    <xf numFmtId="0" fontId="1" fillId="2" borderId="3" xfId="0" applyFont="1" applyFill="1" applyBorder="1" applyAlignment="1">
      <alignment horizontal="left" vertical="top" wrapText="1"/>
    </xf>
    <xf numFmtId="0" fontId="0" fillId="2" borderId="3" xfId="0" applyFill="1" applyBorder="1" applyAlignment="1">
      <alignment horizontal="center" vertical="top"/>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8" fillId="3" borderId="7" xfId="0" applyFont="1" applyFill="1" applyBorder="1" applyAlignment="1">
      <alignment horizontal="left"/>
    </xf>
    <xf numFmtId="0" fontId="7" fillId="3" borderId="7" xfId="0" applyFont="1" applyFill="1" applyBorder="1" applyAlignment="1">
      <alignment horizontal="left"/>
    </xf>
    <xf numFmtId="0" fontId="0" fillId="5" borderId="3" xfId="0"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4" xfId="0" applyFill="1" applyBorder="1" applyAlignment="1">
      <alignment horizontal="center" wrapText="1"/>
    </xf>
    <xf numFmtId="0" fontId="0" fillId="0" borderId="7" xfId="0" applyFill="1" applyBorder="1" applyAlignment="1">
      <alignment horizontal="center" wrapText="1"/>
    </xf>
    <xf numFmtId="0" fontId="0" fillId="0" borderId="15" xfId="0" applyFill="1" applyBorder="1" applyAlignment="1">
      <alignment horizontal="center"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 xfId="0" applyFont="1" applyFill="1" applyBorder="1" applyAlignment="1">
      <alignment horizontal="center" vertical="top" wrapText="1"/>
    </xf>
  </cellXfs>
  <cellStyles count="1">
    <cellStyle name="Standard" xfId="0" builtinId="0"/>
  </cellStyles>
  <dxfs count="31">
    <dxf>
      <fill>
        <patternFill>
          <bgColor rgb="FF92D050"/>
        </patternFill>
      </fill>
    </dxf>
    <dxf>
      <fill>
        <patternFill>
          <bgColor rgb="FF00B050"/>
        </patternFill>
      </fill>
    </dxf>
    <dxf>
      <fill>
        <patternFill>
          <bgColor rgb="FF92D050"/>
        </patternFill>
      </fill>
    </dxf>
    <dxf>
      <fill>
        <patternFill>
          <bgColor rgb="FF00B050"/>
        </patternFill>
      </fill>
    </dxf>
    <dxf>
      <font>
        <color theme="0"/>
      </font>
      <fill>
        <patternFill>
          <bgColor rgb="FFC00000"/>
        </patternFill>
      </fill>
    </dxf>
    <dxf>
      <fill>
        <patternFill>
          <bgColor rgb="FF92D050"/>
        </patternFill>
      </fill>
    </dxf>
    <dxf>
      <fill>
        <patternFill>
          <bgColor rgb="FF00B050"/>
        </patternFill>
      </fill>
    </dxf>
    <dxf>
      <fill>
        <patternFill>
          <bgColor theme="0" tint="-0.14996795556505021"/>
        </patternFill>
      </fill>
    </dxf>
    <dxf>
      <fill>
        <patternFill>
          <bgColor rgb="FF92D050"/>
        </patternFill>
      </fill>
    </dxf>
    <dxf>
      <fill>
        <patternFill>
          <bgColor rgb="FF00B050"/>
        </patternFill>
      </fill>
    </dxf>
    <dxf>
      <fill>
        <patternFill>
          <bgColor theme="0" tint="-0.49998474074526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rgb="FFC00000"/>
        </patternFill>
      </fill>
    </dxf>
    <dxf>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indent="0" justifyLastLine="0" shrinkToFit="0" readingOrder="0"/>
      <protection locked="1" hidden="1"/>
    </dxf>
    <dxf>
      <border outline="0">
        <bottom style="thin">
          <color indexed="64"/>
        </bottom>
      </border>
    </dxf>
    <dxf>
      <fill>
        <patternFill patternType="none">
          <fgColor indexed="64"/>
          <bgColor indexed="65"/>
        </patternFill>
      </fill>
      <alignment horizontal="general" vertical="bottom" textRotation="0" wrapText="1" indent="0" justifyLastLine="0" shrinkToFit="0" readingOrder="0"/>
      <protection locked="1" hidden="1"/>
    </dxf>
    <dxf>
      <fill>
        <patternFill>
          <bgColor rgb="FFFF5050"/>
        </patternFill>
      </fill>
    </dxf>
    <dxf>
      <font>
        <color theme="0"/>
      </font>
      <fill>
        <patternFill>
          <bgColor rgb="FFC00000"/>
        </patternFill>
      </fill>
    </dxf>
    <dxf>
      <fill>
        <patternFill>
          <bgColor rgb="FF92D050"/>
        </patternFill>
      </fill>
    </dxf>
    <dxf>
      <fill>
        <patternFill>
          <bgColor rgb="FF00B050"/>
        </patternFill>
      </fill>
    </dxf>
    <dxf>
      <fill>
        <patternFill>
          <bgColor theme="0" tint="-0.14996795556505021"/>
        </patternFill>
      </fill>
    </dxf>
    <dxf>
      <fill>
        <patternFill>
          <bgColor rgb="FFFFC000"/>
        </patternFill>
      </fill>
    </dxf>
    <dxf>
      <fill>
        <patternFill>
          <bgColor theme="0" tint="-0.34998626667073579"/>
        </patternFill>
      </fill>
    </dxf>
    <dxf>
      <fill>
        <patternFill>
          <bgColor rgb="FF00B050"/>
        </patternFill>
      </fill>
    </dxf>
    <dxf>
      <fill>
        <patternFill>
          <bgColor rgb="FFC00000"/>
        </patternFill>
      </fill>
    </dxf>
  </dxfs>
  <tableStyles count="0" defaultTableStyle="TableStyleMedium2" defaultPivotStyle="PivotStyleLight16"/>
  <colors>
    <mruColors>
      <color rgb="FFFF5050"/>
      <color rgb="FFFF7D7D"/>
      <color rgb="FF00EE6C"/>
      <color rgb="FF8FF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Monetäre Perspektive</a:t>
            </a:r>
          </a:p>
        </c:rich>
      </c:tx>
      <c:layout/>
      <c:overlay val="0"/>
    </c:title>
    <c:autoTitleDeleted val="0"/>
    <c:plotArea>
      <c:layout/>
      <c:barChart>
        <c:barDir val="col"/>
        <c:grouping val="clustered"/>
        <c:varyColors val="0"/>
        <c:ser>
          <c:idx val="0"/>
          <c:order val="0"/>
          <c:tx>
            <c:v>IST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Hilfsblatt!$A$14:$A$19</c:f>
              <c:strCache>
                <c:ptCount val="6"/>
                <c:pt idx="0">
                  <c:v>Personalkosten</c:v>
                </c:pt>
                <c:pt idx="1">
                  <c:v>Fertigungskosten</c:v>
                </c:pt>
                <c:pt idx="2">
                  <c:v>Vertriebskosten</c:v>
                </c:pt>
                <c:pt idx="3">
                  <c:v>Reparatur- und Instandhaltungskosten</c:v>
                </c:pt>
                <c:pt idx="4">
                  <c:v>Lagerkosten für Rohmaterial</c:v>
                </c:pt>
                <c:pt idx="5">
                  <c:v>Lagerkosten für Zwischenprodukte</c:v>
                </c:pt>
              </c:strCache>
            </c:strRef>
          </c:cat>
          <c:val>
            <c:numRef>
              <c:f>Hilfsblatt!$B$14:$B$19</c:f>
              <c:numCache>
                <c:formatCode>General</c:formatCode>
                <c:ptCount val="6"/>
                <c:pt idx="0">
                  <c:v>1</c:v>
                </c:pt>
                <c:pt idx="1">
                  <c:v>2</c:v>
                </c:pt>
                <c:pt idx="2">
                  <c:v>3</c:v>
                </c:pt>
                <c:pt idx="3">
                  <c:v>1</c:v>
                </c:pt>
                <c:pt idx="4">
                  <c:v>2</c:v>
                </c:pt>
                <c:pt idx="5">
                  <c:v>3</c:v>
                </c:pt>
              </c:numCache>
            </c:numRef>
          </c:val>
          <c:extLst>
            <c:ext xmlns:c16="http://schemas.microsoft.com/office/drawing/2014/chart" uri="{C3380CC4-5D6E-409C-BE32-E72D297353CC}">
              <c16:uniqueId val="{00000001-3D69-46D8-8B18-D37B805B893A}"/>
            </c:ext>
          </c:extLst>
        </c:ser>
        <c:ser>
          <c:idx val="1"/>
          <c:order val="1"/>
          <c:tx>
            <c:v>SOLL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Hilfsblatt!$A$14:$A$19</c:f>
              <c:strCache>
                <c:ptCount val="6"/>
                <c:pt idx="0">
                  <c:v>Personalkosten</c:v>
                </c:pt>
                <c:pt idx="1">
                  <c:v>Fertigungskosten</c:v>
                </c:pt>
                <c:pt idx="2">
                  <c:v>Vertriebskosten</c:v>
                </c:pt>
                <c:pt idx="3">
                  <c:v>Reparatur- und Instandhaltungskosten</c:v>
                </c:pt>
                <c:pt idx="4">
                  <c:v>Lagerkosten für Rohmaterial</c:v>
                </c:pt>
                <c:pt idx="5">
                  <c:v>Lagerkosten für Zwischenprodukte</c:v>
                </c:pt>
              </c:strCache>
            </c:strRef>
          </c:cat>
          <c:val>
            <c:numRef>
              <c:f>Hilfsblatt!$C$14:$C$19</c:f>
              <c:numCache>
                <c:formatCode>General</c:formatCode>
                <c:ptCount val="6"/>
                <c:pt idx="0">
                  <c:v>1</c:v>
                </c:pt>
                <c:pt idx="1">
                  <c:v>1</c:v>
                </c:pt>
                <c:pt idx="2">
                  <c:v>2</c:v>
                </c:pt>
                <c:pt idx="3">
                  <c:v>1</c:v>
                </c:pt>
                <c:pt idx="4">
                  <c:v>3</c:v>
                </c:pt>
                <c:pt idx="5">
                  <c:v>4</c:v>
                </c:pt>
              </c:numCache>
            </c:numRef>
          </c:val>
          <c:extLst>
            <c:ext xmlns:c16="http://schemas.microsoft.com/office/drawing/2014/chart" uri="{C3380CC4-5D6E-409C-BE32-E72D297353CC}">
              <c16:uniqueId val="{00000002-3D69-46D8-8B18-D37B805B893A}"/>
            </c:ext>
          </c:extLst>
        </c:ser>
        <c:dLbls>
          <c:showLegendKey val="0"/>
          <c:showVal val="0"/>
          <c:showCatName val="0"/>
          <c:showSerName val="0"/>
          <c:showPercent val="0"/>
          <c:showBubbleSize val="0"/>
        </c:dLbls>
        <c:gapWidth val="150"/>
        <c:axId val="1237213632"/>
        <c:axId val="1237214048"/>
      </c:barChart>
      <c:catAx>
        <c:axId val="1237213632"/>
        <c:scaling>
          <c:orientation val="minMax"/>
        </c:scaling>
        <c:delete val="0"/>
        <c:axPos val="b"/>
        <c:numFmt formatCode="General" sourceLinked="1"/>
        <c:majorTickMark val="out"/>
        <c:minorTickMark val="none"/>
        <c:tickLblPos val="nextTo"/>
        <c:crossAx val="1237214048"/>
        <c:crosses val="autoZero"/>
        <c:auto val="1"/>
        <c:lblAlgn val="ctr"/>
        <c:lblOffset val="100"/>
        <c:noMultiLvlLbl val="0"/>
      </c:catAx>
      <c:valAx>
        <c:axId val="1237214048"/>
        <c:scaling>
          <c:orientation val="minMax"/>
          <c:max val="5"/>
          <c:min val="0"/>
        </c:scaling>
        <c:delete val="0"/>
        <c:axPos val="l"/>
        <c:majorGridlines/>
        <c:numFmt formatCode="General" sourceLinked="1"/>
        <c:majorTickMark val="out"/>
        <c:minorTickMark val="none"/>
        <c:tickLblPos val="nextTo"/>
        <c:crossAx val="1237213632"/>
        <c:crosses val="autoZero"/>
        <c:crossBetween val="between"/>
        <c:minorUnit val="1"/>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Stakeholder Perspektive</a:t>
            </a:r>
          </a:p>
        </c:rich>
      </c:tx>
      <c:layout/>
      <c:overlay val="0"/>
    </c:title>
    <c:autoTitleDeleted val="0"/>
    <c:plotArea>
      <c:layout/>
      <c:barChart>
        <c:barDir val="col"/>
        <c:grouping val="clustered"/>
        <c:varyColors val="0"/>
        <c:ser>
          <c:idx val="0"/>
          <c:order val="0"/>
          <c:tx>
            <c:v>IST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Hilfsblatt!$A$20:$A$23</c:f>
              <c:strCache>
                <c:ptCount val="4"/>
                <c:pt idx="0">
                  <c:v>Kundenintegration</c:v>
                </c:pt>
                <c:pt idx="1">
                  <c:v>Kundenzufriedenheit</c:v>
                </c:pt>
                <c:pt idx="2">
                  <c:v>Lieferantenintegration</c:v>
                </c:pt>
                <c:pt idx="3">
                  <c:v>Ergonomische Gestaltung der Arbeitsplätze</c:v>
                </c:pt>
              </c:strCache>
            </c:strRef>
          </c:cat>
          <c:val>
            <c:numRef>
              <c:f>Hilfsblatt!$B$20:$B$23</c:f>
              <c:numCache>
                <c:formatCode>General</c:formatCode>
                <c:ptCount val="4"/>
                <c:pt idx="0">
                  <c:v>1</c:v>
                </c:pt>
                <c:pt idx="1">
                  <c:v>2</c:v>
                </c:pt>
                <c:pt idx="2">
                  <c:v>3</c:v>
                </c:pt>
                <c:pt idx="3">
                  <c:v>1</c:v>
                </c:pt>
              </c:numCache>
            </c:numRef>
          </c:val>
          <c:extLst>
            <c:ext xmlns:c16="http://schemas.microsoft.com/office/drawing/2014/chart" uri="{C3380CC4-5D6E-409C-BE32-E72D297353CC}">
              <c16:uniqueId val="{00000001-5785-4317-BAD1-56966765CC9E}"/>
            </c:ext>
          </c:extLst>
        </c:ser>
        <c:ser>
          <c:idx val="1"/>
          <c:order val="1"/>
          <c:tx>
            <c:v>SOLL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Hilfsblatt!$A$20:$A$23</c:f>
              <c:strCache>
                <c:ptCount val="4"/>
                <c:pt idx="0">
                  <c:v>Kundenintegration</c:v>
                </c:pt>
                <c:pt idx="1">
                  <c:v>Kundenzufriedenheit</c:v>
                </c:pt>
                <c:pt idx="2">
                  <c:v>Lieferantenintegration</c:v>
                </c:pt>
                <c:pt idx="3">
                  <c:v>Ergonomische Gestaltung der Arbeitsplätze</c:v>
                </c:pt>
              </c:strCache>
            </c:strRef>
          </c:cat>
          <c:val>
            <c:numRef>
              <c:f>Hilfsblatt!$C$20:$C$23</c:f>
              <c:numCache>
                <c:formatCode>General</c:formatCode>
                <c:ptCount val="4"/>
                <c:pt idx="0">
                  <c:v>1</c:v>
                </c:pt>
                <c:pt idx="1">
                  <c:v>3</c:v>
                </c:pt>
                <c:pt idx="2">
                  <c:v>3</c:v>
                </c:pt>
                <c:pt idx="3">
                  <c:v>1</c:v>
                </c:pt>
              </c:numCache>
            </c:numRef>
          </c:val>
          <c:extLst>
            <c:ext xmlns:c16="http://schemas.microsoft.com/office/drawing/2014/chart" uri="{C3380CC4-5D6E-409C-BE32-E72D297353CC}">
              <c16:uniqueId val="{00000002-5785-4317-BAD1-56966765CC9E}"/>
            </c:ext>
          </c:extLst>
        </c:ser>
        <c:dLbls>
          <c:showLegendKey val="0"/>
          <c:showVal val="0"/>
          <c:showCatName val="0"/>
          <c:showSerName val="0"/>
          <c:showPercent val="0"/>
          <c:showBubbleSize val="0"/>
        </c:dLbls>
        <c:gapWidth val="150"/>
        <c:axId val="1450112288"/>
        <c:axId val="1450106464"/>
      </c:barChart>
      <c:catAx>
        <c:axId val="1450112288"/>
        <c:scaling>
          <c:orientation val="minMax"/>
        </c:scaling>
        <c:delete val="0"/>
        <c:axPos val="b"/>
        <c:numFmt formatCode="General" sourceLinked="1"/>
        <c:majorTickMark val="out"/>
        <c:minorTickMark val="none"/>
        <c:tickLblPos val="nextTo"/>
        <c:crossAx val="1450106464"/>
        <c:crosses val="autoZero"/>
        <c:auto val="1"/>
        <c:lblAlgn val="ctr"/>
        <c:lblOffset val="100"/>
        <c:noMultiLvlLbl val="0"/>
      </c:catAx>
      <c:valAx>
        <c:axId val="1450106464"/>
        <c:scaling>
          <c:orientation val="minMax"/>
          <c:max val="5"/>
          <c:min val="0"/>
        </c:scaling>
        <c:delete val="0"/>
        <c:axPos val="l"/>
        <c:majorGridlines/>
        <c:numFmt formatCode="General" sourceLinked="1"/>
        <c:majorTickMark val="out"/>
        <c:minorTickMark val="none"/>
        <c:tickLblPos val="nextTo"/>
        <c:crossAx val="1450112288"/>
        <c:crosses val="autoZero"/>
        <c:crossBetween val="between"/>
        <c:minorUnit val="1"/>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Interne Perspektive</a:t>
            </a:r>
          </a:p>
        </c:rich>
      </c:tx>
      <c:overlay val="0"/>
    </c:title>
    <c:autoTitleDeleted val="0"/>
    <c:plotArea>
      <c:layout/>
      <c:barChart>
        <c:barDir val="col"/>
        <c:grouping val="clustered"/>
        <c:varyColors val="0"/>
        <c:ser>
          <c:idx val="0"/>
          <c:order val="0"/>
          <c:tx>
            <c:v>IST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Hilfsblatt!$A$21:$A$28</c:f>
              <c:strCache>
                <c:ptCount val="8"/>
                <c:pt idx="0">
                  <c:v>Kundenzufriedenheit</c:v>
                </c:pt>
                <c:pt idx="1">
                  <c:v>Lieferantenintegration</c:v>
                </c:pt>
                <c:pt idx="2">
                  <c:v>Ergonomische Gestaltung der Arbeitsplätze</c:v>
                </c:pt>
                <c:pt idx="3">
                  <c:v>Wertschöpfungsgrad</c:v>
                </c:pt>
                <c:pt idx="4">
                  <c:v>Auftragsdurchlaufzeit</c:v>
                </c:pt>
                <c:pt idx="5">
                  <c:v>Effizienz der Produktion</c:v>
                </c:pt>
                <c:pt idx="6">
                  <c:v>Flexibilität der Produktion</c:v>
                </c:pt>
                <c:pt idx="7">
                  <c:v>Prozessqualität der Produktion</c:v>
                </c:pt>
              </c:strCache>
            </c:strRef>
          </c:cat>
          <c:val>
            <c:numRef>
              <c:f>Hilfsblatt!$B$21:$B$28</c:f>
              <c:numCache>
                <c:formatCode>General</c:formatCode>
                <c:ptCount val="8"/>
                <c:pt idx="0">
                  <c:v>2</c:v>
                </c:pt>
                <c:pt idx="1">
                  <c:v>3</c:v>
                </c:pt>
                <c:pt idx="2">
                  <c:v>1</c:v>
                </c:pt>
                <c:pt idx="3">
                  <c:v>2</c:v>
                </c:pt>
                <c:pt idx="4">
                  <c:v>3</c:v>
                </c:pt>
                <c:pt idx="5">
                  <c:v>1</c:v>
                </c:pt>
                <c:pt idx="6">
                  <c:v>2</c:v>
                </c:pt>
                <c:pt idx="7">
                  <c:v>3</c:v>
                </c:pt>
              </c:numCache>
            </c:numRef>
          </c:val>
          <c:extLst>
            <c:ext xmlns:c16="http://schemas.microsoft.com/office/drawing/2014/chart" uri="{C3380CC4-5D6E-409C-BE32-E72D297353CC}">
              <c16:uniqueId val="{00000001-445D-4392-BF5A-49BC4FC1D3A6}"/>
            </c:ext>
          </c:extLst>
        </c:ser>
        <c:ser>
          <c:idx val="1"/>
          <c:order val="1"/>
          <c:tx>
            <c:v>SOLL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Hilfsblatt!$A$21:$A$28</c:f>
              <c:strCache>
                <c:ptCount val="8"/>
                <c:pt idx="0">
                  <c:v>Kundenzufriedenheit</c:v>
                </c:pt>
                <c:pt idx="1">
                  <c:v>Lieferantenintegration</c:v>
                </c:pt>
                <c:pt idx="2">
                  <c:v>Ergonomische Gestaltung der Arbeitsplätze</c:v>
                </c:pt>
                <c:pt idx="3">
                  <c:v>Wertschöpfungsgrad</c:v>
                </c:pt>
                <c:pt idx="4">
                  <c:v>Auftragsdurchlaufzeit</c:v>
                </c:pt>
                <c:pt idx="5">
                  <c:v>Effizienz der Produktion</c:v>
                </c:pt>
                <c:pt idx="6">
                  <c:v>Flexibilität der Produktion</c:v>
                </c:pt>
                <c:pt idx="7">
                  <c:v>Prozessqualität der Produktion</c:v>
                </c:pt>
              </c:strCache>
            </c:strRef>
          </c:cat>
          <c:val>
            <c:numRef>
              <c:f>Hilfsblatt!$C$21:$C$28</c:f>
              <c:numCache>
                <c:formatCode>General</c:formatCode>
                <c:ptCount val="8"/>
                <c:pt idx="0">
                  <c:v>3</c:v>
                </c:pt>
                <c:pt idx="1">
                  <c:v>3</c:v>
                </c:pt>
                <c:pt idx="2">
                  <c:v>1</c:v>
                </c:pt>
                <c:pt idx="3">
                  <c:v>2</c:v>
                </c:pt>
                <c:pt idx="4">
                  <c:v>4</c:v>
                </c:pt>
                <c:pt idx="5">
                  <c:v>5</c:v>
                </c:pt>
                <c:pt idx="6">
                  <c:v>4</c:v>
                </c:pt>
                <c:pt idx="7">
                  <c:v>5</c:v>
                </c:pt>
              </c:numCache>
            </c:numRef>
          </c:val>
          <c:extLst>
            <c:ext xmlns:c16="http://schemas.microsoft.com/office/drawing/2014/chart" uri="{C3380CC4-5D6E-409C-BE32-E72D297353CC}">
              <c16:uniqueId val="{00000002-445D-4392-BF5A-49BC4FC1D3A6}"/>
            </c:ext>
          </c:extLst>
        </c:ser>
        <c:dLbls>
          <c:showLegendKey val="0"/>
          <c:showVal val="0"/>
          <c:showCatName val="0"/>
          <c:showSerName val="0"/>
          <c:showPercent val="0"/>
          <c:showBubbleSize val="0"/>
        </c:dLbls>
        <c:gapWidth val="150"/>
        <c:axId val="1450108128"/>
        <c:axId val="1450108544"/>
      </c:barChart>
      <c:catAx>
        <c:axId val="1450108128"/>
        <c:scaling>
          <c:orientation val="minMax"/>
        </c:scaling>
        <c:delete val="0"/>
        <c:axPos val="b"/>
        <c:numFmt formatCode="General" sourceLinked="1"/>
        <c:majorTickMark val="out"/>
        <c:minorTickMark val="none"/>
        <c:tickLblPos val="nextTo"/>
        <c:crossAx val="1450108544"/>
        <c:crosses val="autoZero"/>
        <c:auto val="1"/>
        <c:lblAlgn val="ctr"/>
        <c:lblOffset val="100"/>
        <c:noMultiLvlLbl val="0"/>
      </c:catAx>
      <c:valAx>
        <c:axId val="1450108544"/>
        <c:scaling>
          <c:orientation val="minMax"/>
          <c:max val="5"/>
          <c:min val="0"/>
        </c:scaling>
        <c:delete val="0"/>
        <c:axPos val="l"/>
        <c:majorGridlines/>
        <c:numFmt formatCode="General" sourceLinked="1"/>
        <c:majorTickMark val="out"/>
        <c:minorTickMark val="none"/>
        <c:tickLblPos val="nextTo"/>
        <c:crossAx val="1450108128"/>
        <c:crosses val="autoZero"/>
        <c:crossBetween val="between"/>
        <c:minorUnit val="1"/>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Technologische Perspektive</a:t>
            </a:r>
          </a:p>
        </c:rich>
      </c:tx>
      <c:overlay val="0"/>
    </c:title>
    <c:autoTitleDeleted val="0"/>
    <c:plotArea>
      <c:layout/>
      <c:barChart>
        <c:barDir val="col"/>
        <c:grouping val="clustered"/>
        <c:varyColors val="0"/>
        <c:ser>
          <c:idx val="0"/>
          <c:order val="0"/>
          <c:tx>
            <c:v>IST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Hilfsblatt!$A$29:$A$31</c:f>
              <c:strCache>
                <c:ptCount val="3"/>
                <c:pt idx="0">
                  <c:v>Nachverfolgbarkeit von Produkten</c:v>
                </c:pt>
                <c:pt idx="1">
                  <c:v>Nachverfolgbarkeit von Prozessen</c:v>
                </c:pt>
                <c:pt idx="2">
                  <c:v>Cyber-Security</c:v>
                </c:pt>
              </c:strCache>
            </c:strRef>
          </c:cat>
          <c:val>
            <c:numRef>
              <c:f>Hilfsblatt!$B$29:$B$31</c:f>
              <c:numCache>
                <c:formatCode>General</c:formatCode>
                <c:ptCount val="3"/>
                <c:pt idx="0">
                  <c:v>1</c:v>
                </c:pt>
                <c:pt idx="1">
                  <c:v>2</c:v>
                </c:pt>
                <c:pt idx="2">
                  <c:v>3</c:v>
                </c:pt>
              </c:numCache>
            </c:numRef>
          </c:val>
          <c:extLst>
            <c:ext xmlns:c16="http://schemas.microsoft.com/office/drawing/2014/chart" uri="{C3380CC4-5D6E-409C-BE32-E72D297353CC}">
              <c16:uniqueId val="{00000001-3655-4340-8C65-69194129020D}"/>
            </c:ext>
          </c:extLst>
        </c:ser>
        <c:ser>
          <c:idx val="1"/>
          <c:order val="1"/>
          <c:tx>
            <c:v>SOLL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Hilfsblatt!$A$29:$A$31</c:f>
              <c:strCache>
                <c:ptCount val="3"/>
                <c:pt idx="0">
                  <c:v>Nachverfolgbarkeit von Produkten</c:v>
                </c:pt>
                <c:pt idx="1">
                  <c:v>Nachverfolgbarkeit von Prozessen</c:v>
                </c:pt>
                <c:pt idx="2">
                  <c:v>Cyber-Security</c:v>
                </c:pt>
              </c:strCache>
            </c:strRef>
          </c:cat>
          <c:val>
            <c:numRef>
              <c:f>Hilfsblatt!$C$29:$C$31</c:f>
              <c:numCache>
                <c:formatCode>General</c:formatCode>
                <c:ptCount val="3"/>
                <c:pt idx="0">
                  <c:v>3</c:v>
                </c:pt>
                <c:pt idx="1">
                  <c:v>5</c:v>
                </c:pt>
                <c:pt idx="2">
                  <c:v>1</c:v>
                </c:pt>
              </c:numCache>
            </c:numRef>
          </c:val>
          <c:extLst>
            <c:ext xmlns:c16="http://schemas.microsoft.com/office/drawing/2014/chart" uri="{C3380CC4-5D6E-409C-BE32-E72D297353CC}">
              <c16:uniqueId val="{00000002-3655-4340-8C65-69194129020D}"/>
            </c:ext>
          </c:extLst>
        </c:ser>
        <c:dLbls>
          <c:showLegendKey val="0"/>
          <c:showVal val="0"/>
          <c:showCatName val="0"/>
          <c:showSerName val="0"/>
          <c:showPercent val="0"/>
          <c:showBubbleSize val="0"/>
        </c:dLbls>
        <c:gapWidth val="150"/>
        <c:axId val="1445335088"/>
        <c:axId val="1445336336"/>
      </c:barChart>
      <c:catAx>
        <c:axId val="1445335088"/>
        <c:scaling>
          <c:orientation val="minMax"/>
        </c:scaling>
        <c:delete val="0"/>
        <c:axPos val="b"/>
        <c:numFmt formatCode="General" sourceLinked="1"/>
        <c:majorTickMark val="out"/>
        <c:minorTickMark val="none"/>
        <c:tickLblPos val="nextTo"/>
        <c:crossAx val="1445336336"/>
        <c:crosses val="autoZero"/>
        <c:auto val="1"/>
        <c:lblAlgn val="ctr"/>
        <c:lblOffset val="100"/>
        <c:noMultiLvlLbl val="0"/>
      </c:catAx>
      <c:valAx>
        <c:axId val="1445336336"/>
        <c:scaling>
          <c:orientation val="minMax"/>
          <c:max val="5"/>
          <c:min val="0"/>
        </c:scaling>
        <c:delete val="0"/>
        <c:axPos val="l"/>
        <c:majorGridlines/>
        <c:numFmt formatCode="General" sourceLinked="1"/>
        <c:majorTickMark val="out"/>
        <c:minorTickMark val="none"/>
        <c:tickLblPos val="nextTo"/>
        <c:crossAx val="1445335088"/>
        <c:crosses val="autoZero"/>
        <c:crossBetween val="between"/>
        <c:minorUnit val="1"/>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752475</xdr:colOff>
      <xdr:row>0</xdr:row>
      <xdr:rowOff>9525</xdr:rowOff>
    </xdr:from>
    <xdr:to>
      <xdr:col>17</xdr:col>
      <xdr:colOff>171450</xdr:colOff>
      <xdr:row>18</xdr:row>
      <xdr:rowOff>161925</xdr:rowOff>
    </xdr:to>
    <xdr:sp macro="" textlink="">
      <xdr:nvSpPr>
        <xdr:cNvPr id="2" name="Textfeld 1"/>
        <xdr:cNvSpPr txBox="1"/>
      </xdr:nvSpPr>
      <xdr:spPr>
        <a:xfrm>
          <a:off x="6819900" y="9525"/>
          <a:ext cx="8562975" cy="41624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Willkommen!</a:t>
          </a:r>
        </a:p>
        <a:p>
          <a:endParaRPr lang="de-DE" sz="1100"/>
        </a:p>
        <a:p>
          <a:r>
            <a:rPr lang="de-DE" sz="1100"/>
            <a:t>In</a:t>
          </a:r>
          <a:r>
            <a:rPr lang="de-DE" sz="1100" baseline="0"/>
            <a:t> obiger Tabelle sind rechts die Perspektiven der Balanced-Score-Card (BSC) aufgeführt. Diese dienen der gesamtheitlichen Unternehmensbetrachtung und darüber hinaus der Strukturierung der darunter aufgefühten Bewertungskriterien.</a:t>
          </a:r>
        </a:p>
        <a:p>
          <a:endParaRPr lang="de-DE" sz="1100" baseline="0"/>
        </a:p>
        <a:p>
          <a:r>
            <a:rPr lang="de-DE" sz="1100" baseline="0"/>
            <a:t>Die Bewertungskriterien wurde im Rahmen der Forschungsarbeiten des Innovationsverbundes Synus identifiziert und adressieren die strategische Zielsetzung der Einführung von Industrie 4.0 Lösungen.</a:t>
          </a:r>
        </a:p>
        <a:p>
          <a:endParaRPr lang="de-DE" sz="1100" baseline="0"/>
        </a:p>
        <a:p>
          <a:r>
            <a:rPr lang="de-DE" sz="1100" b="1" baseline="0"/>
            <a:t>Das Potentialmodell in tabellarischer Form:</a:t>
          </a:r>
        </a:p>
        <a:p>
          <a:r>
            <a:rPr lang="de-DE" sz="1100" b="0" baseline="0"/>
            <a:t>Das Potentialmodell wurde ursprünglich für die interaktive Anwendung in Workshops entwickelt, lässt sich aufgrund seiner Strukturierung jedoch auch in ein Tabellen- oder Umfrageformat überführen. Sinn der Überführung ist die Steigerung der Reichweite, d.h. der Anzahl an Unternehmen, die wir mit dem Potentialmodell bei der grob-quantitativen Bewertung von I4.0 Lösungen erreichen und mit Synus in Kontakt bringen können.</a:t>
          </a:r>
        </a:p>
        <a:p>
          <a:endParaRPr lang="de-DE" sz="1100" b="0" baseline="0"/>
        </a:p>
        <a:p>
          <a:r>
            <a:rPr lang="de-DE" sz="1100" b="1" baseline="0"/>
            <a:t>Selbstanwendung - Sie sind am Zug:</a:t>
          </a:r>
        </a:p>
        <a:p>
          <a:r>
            <a:rPr lang="de-DE" sz="1100" b="0" baseline="0"/>
            <a:t>Bitte schätzen Sie für jedes einzelne Kriterium von links nach rechts den Erfüllungszustand in Ihrem Unternehmen ab. Sie können auf einer Skala von 1 bis 5 den Zustand des Kriteriums abschätzen und eintragen.</a:t>
          </a:r>
        </a:p>
        <a:p>
          <a:r>
            <a:rPr lang="de-DE" sz="1100" b="0" baseline="0"/>
            <a:t>Eine 1 steht dabei für eine ungenügende Erfüllung bzw. für einen schlechten Unternehmenszustand in Bezug auf dieses Kriterium.</a:t>
          </a:r>
        </a:p>
        <a:p>
          <a:r>
            <a:rPr lang="de-DE" sz="1100" b="0" baseline="0"/>
            <a:t>Eine 5 bildet den bestmöglichen Zustand ab und steht für ein sehr gut erfülltes Kriterium im Unternehmen.</a:t>
          </a:r>
        </a:p>
        <a:p>
          <a:endParaRPr lang="de-DE" sz="1100" b="0" baseline="0"/>
        </a:p>
        <a:p>
          <a:r>
            <a:rPr lang="de-DE" sz="1100" b="0" baseline="0"/>
            <a:t>Die Farben der Zellen werden sich entsprechend Ihrer Eingaben verändern. Bitte achten Sie darauf, ALLE Kriterien zu bewerten.</a:t>
          </a:r>
        </a:p>
        <a:p>
          <a:endParaRPr lang="de-DE" sz="1100" b="0" baseline="0"/>
        </a:p>
        <a:p>
          <a:r>
            <a:rPr lang="de-DE" sz="1100" b="0" baseline="0"/>
            <a:t>Wurden alle Kriterien bewertet, leuchtet das Kontrollfeld grün auf und Sie können mit Schritt 2 der Potentialmodell-Anwendung fortfahren (siehe Tabellenblatt 2, unten links).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xdr:row>
      <xdr:rowOff>9525</xdr:rowOff>
    </xdr:from>
    <xdr:to>
      <xdr:col>17</xdr:col>
      <xdr:colOff>190500</xdr:colOff>
      <xdr:row>8</xdr:row>
      <xdr:rowOff>0</xdr:rowOff>
    </xdr:to>
    <xdr:sp macro="" textlink="">
      <xdr:nvSpPr>
        <xdr:cNvPr id="2" name="Textfeld 1"/>
        <xdr:cNvSpPr txBox="1"/>
      </xdr:nvSpPr>
      <xdr:spPr>
        <a:xfrm>
          <a:off x="6048375" y="247650"/>
          <a:ext cx="8562975" cy="189547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Potentialmodell - Schritt 2</a:t>
          </a:r>
        </a:p>
        <a:p>
          <a:endParaRPr lang="de-DE" sz="1100"/>
        </a:p>
        <a:p>
          <a:r>
            <a:rPr lang="de-DE" sz="1100" b="0" baseline="0"/>
            <a:t>Nun können Sie gezielt bestimmte Bewertungskriterien als sogenannte "Zielkriterien" definieren. Schreiben Sie dazu einfach in der Zelle unter dem jeweiligen Kriterium ein "x". Das Feld färbt sich orange und markiert ein Zielkriterium.</a:t>
          </a:r>
          <a:br>
            <a:rPr lang="de-DE" sz="1100" b="0" baseline="0"/>
          </a:br>
          <a:r>
            <a:rPr lang="de-DE" sz="1100" b="0" baseline="0"/>
            <a:t/>
          </a:r>
          <a:br>
            <a:rPr lang="de-DE" sz="1100" b="0" baseline="0"/>
          </a:br>
          <a:r>
            <a:rPr lang="de-DE" sz="1100" b="0" baseline="0"/>
            <a:t>Ein als Zielkriterium definiertes bzw. markiertes Bewertungskriterium MUSS durch die Einführung einer bestimmten I4.0 Lösungen adressiert und verbessert werden.</a:t>
          </a:r>
        </a:p>
        <a:p>
          <a:endParaRPr lang="de-DE" sz="1100" b="0" baseline="0"/>
        </a:p>
        <a:p>
          <a:r>
            <a:rPr lang="de-DE" sz="1100" b="0" baseline="0"/>
            <a:t>Die Auswahl der Kriterien, die für Ihre strategischen unternehmerischen Ziele besonders wichtig sind, hat an dieser Stelle einen großen Einfluss auf die Empfehlung einer geeigneten I4.0 Lösung.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8</xdr:col>
      <xdr:colOff>752475</xdr:colOff>
      <xdr:row>23</xdr:row>
      <xdr:rowOff>0</xdr:rowOff>
    </xdr:to>
    <xdr:sp macro="" textlink="">
      <xdr:nvSpPr>
        <xdr:cNvPr id="2" name="Textfeld 1"/>
        <xdr:cNvSpPr txBox="1"/>
      </xdr:nvSpPr>
      <xdr:spPr>
        <a:xfrm>
          <a:off x="0" y="4286250"/>
          <a:ext cx="7343775" cy="247650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400" b="0" i="1">
              <a:solidFill>
                <a:schemeClr val="dk1"/>
              </a:solidFill>
              <a:effectLst/>
              <a:latin typeface="+mn-lt"/>
              <a:ea typeface="+mn-ea"/>
              <a:cs typeface="+mn-cs"/>
            </a:rPr>
            <a:t>Bewertung des Ist-Zustandes</a:t>
          </a:r>
          <a:r>
            <a:rPr lang="de-DE" sz="1400" b="0" i="1" baseline="0">
              <a:solidFill>
                <a:schemeClr val="dk1"/>
              </a:solidFill>
              <a:effectLst/>
              <a:latin typeface="+mn-lt"/>
              <a:ea typeface="+mn-ea"/>
              <a:cs typeface="+mn-cs"/>
            </a:rPr>
            <a:t> Ihres Unternehmens</a:t>
          </a:r>
          <a:endParaRPr lang="de-DE" sz="1400">
            <a:effectLst/>
          </a:endParaRPr>
        </a:p>
        <a:p>
          <a:r>
            <a:rPr lang="de-DE" sz="1200" b="1"/>
            <a:t>Bewertungsskala:</a:t>
          </a:r>
        </a:p>
        <a:p>
          <a:r>
            <a:rPr lang="de-DE" sz="1200" b="0"/>
            <a:t>"Kritischer Zustand. Hohes Einsatzpotential für I4.0."</a:t>
          </a:r>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"Neutraler, nicht kritischer Zustand. Verbesserungspotential für I4.0 liegt vor."</a:t>
          </a:r>
          <a:endParaRPr lang="de-DE" sz="1200" b="0"/>
        </a:p>
        <a:p>
          <a:r>
            <a:rPr lang="de-DE" sz="1200" b="0"/>
            <a:t>"Gut aufgestellt. Vereinzelt Verbesserungspotential durch I4.0"</a:t>
          </a:r>
        </a:p>
        <a:p>
          <a:r>
            <a:rPr lang="de-DE" sz="1200" b="0"/>
            <a:t>"Sehr fortgeschritten. Wenig Verbesserungspotential."</a:t>
          </a:r>
        </a:p>
        <a:p>
          <a:endParaRPr lang="de-DE" sz="1200" b="0"/>
        </a:p>
        <a:p>
          <a:r>
            <a:rPr lang="de-DE" sz="1200" b="1"/>
            <a:t>Bewertungsschema:</a:t>
          </a:r>
        </a:p>
        <a:p>
          <a:r>
            <a:rPr lang="de-DE" sz="1200" b="0"/>
            <a:t>Je höher</a:t>
          </a:r>
          <a:r>
            <a:rPr lang="de-DE" sz="1200" b="0" baseline="0"/>
            <a:t> der Anteil kritischer Zustände der Bewertungskriterien ist, desto höher ist das Potential, Industrie 4.0 bei Ihnen einzuführen. Sind Sie bereits sehr gut aufgestellt, wird die nachfolgende "Bewertung der Eignung einzelner Lösungen" keine zielführenden Ergebnisse auswerfen, da das Aufwand/Nutzen-Verhältnis für die praktische Umsetzung einer I4.0-Lösung in Ihrem Unternehmen nicht wirtschaftlich ist.</a:t>
          </a:r>
          <a:br>
            <a:rPr lang="de-DE" sz="1200" b="0" baseline="0"/>
          </a:br>
          <a:endParaRPr lang="de-DE" sz="1200" b="0"/>
        </a:p>
        <a:p>
          <a:endParaRPr lang="de-DE" sz="1100" b="0"/>
        </a:p>
      </xdr:txBody>
    </xdr:sp>
    <xdr:clientData/>
  </xdr:twoCellAnchor>
  <xdr:twoCellAnchor>
    <xdr:from>
      <xdr:col>9</xdr:col>
      <xdr:colOff>38100</xdr:colOff>
      <xdr:row>10</xdr:row>
      <xdr:rowOff>0</xdr:rowOff>
    </xdr:from>
    <xdr:to>
      <xdr:col>20</xdr:col>
      <xdr:colOff>0</xdr:colOff>
      <xdr:row>32</xdr:row>
      <xdr:rowOff>19050</xdr:rowOff>
    </xdr:to>
    <xdr:sp macro="" textlink="">
      <xdr:nvSpPr>
        <xdr:cNvPr id="3" name="Textfeld 2"/>
        <xdr:cNvSpPr txBox="1"/>
      </xdr:nvSpPr>
      <xdr:spPr>
        <a:xfrm>
          <a:off x="7515225" y="4286250"/>
          <a:ext cx="9705975" cy="421005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i="1"/>
            <a:t>Bewertung der Eignung</a:t>
          </a:r>
          <a:r>
            <a:rPr lang="de-DE" sz="1400" b="0" i="1" baseline="0"/>
            <a:t> einzelner Lösungen</a:t>
          </a:r>
          <a:endParaRPr lang="de-DE" sz="1200" b="1"/>
        </a:p>
        <a:p>
          <a:r>
            <a:rPr lang="de-DE" sz="1200" b="1"/>
            <a:t>Bewertungsschema:</a:t>
          </a:r>
        </a:p>
        <a:p>
          <a:r>
            <a:rPr lang="de-DE" sz="1100" b="0"/>
            <a:t>Die</a:t>
          </a:r>
          <a:r>
            <a:rPr lang="de-DE" sz="1100" b="0" baseline="0"/>
            <a:t> Bewertung der Eignung der I4.0 Lösungen in Bezug erfolgt anhand einer Abschätzung der I4.0-Auswirkungen. Dabei wird Bezug auf den Ist-Zustand Ihres Unternehmens und Ihre strategischen Schwerpunkte genommen. </a:t>
          </a:r>
        </a:p>
        <a:p>
          <a:endParaRPr lang="de-DE" sz="1100" b="0" baseline="0"/>
        </a:p>
        <a:p>
          <a:r>
            <a:rPr lang="de-DE" sz="1100" b="0" baseline="0"/>
            <a:t>Dabei wird für jede I4.0 Lösung separat der Einfluss auf die </a:t>
          </a:r>
          <a:r>
            <a:rPr lang="de-DE" sz="1100" b="1" baseline="0"/>
            <a:t>Zielkriterien, alle Kriterien sowie die potentielle Verbesserung des IST-Zustands  in Prozent der verbesserten Kriterien </a:t>
          </a:r>
          <a:r>
            <a:rPr lang="de-DE" sz="1200" b="0" baseline="0"/>
            <a:t>angegeben.</a:t>
          </a:r>
        </a:p>
        <a:p>
          <a:endParaRPr lang="de-DE" sz="1100" b="0" baseline="0"/>
        </a:p>
        <a:p>
          <a:r>
            <a:rPr lang="de-DE" sz="1100" b="0" baseline="0"/>
            <a:t>In der mit </a:t>
          </a:r>
          <a:r>
            <a:rPr lang="de-DE" sz="1100" b="1" baseline="0"/>
            <a:t>"I4.0 - Score"</a:t>
          </a:r>
          <a:r>
            <a:rPr lang="de-DE" sz="1100" b="0" baseline="0"/>
            <a:t> bezeichneten Zeile (9) werden diese Ergebnisse anschließend mit einem Punktwert bewertet, sodass I4.0 Lösungen, deren weitere Betrachtung lohnenswert ist, deutlich identifiziert werden. Der I4.0-Score wird für jede I4.0-Lösung sparat ermittelt. Anschließend werden die Ergebnisse so normiert, dass der besten I4.0 Lösung der Wert 100 zugewiesen wird und die restlichen Werte an diesem Score ausgerichtet werden.</a:t>
          </a:r>
        </a:p>
        <a:p>
          <a:endParaRPr lang="de-DE" sz="1100" b="0" baseline="0"/>
        </a:p>
        <a:p>
          <a:r>
            <a:rPr lang="de-DE" sz="1100" b="1" baseline="0"/>
            <a:t>Betrachtete Aspekte</a:t>
          </a:r>
        </a:p>
        <a:p>
          <a:r>
            <a:rPr lang="de-DE" sz="1100" b="0" baseline="0"/>
            <a:t>Bei der Bewertung wird zunächst das Potential der Verbesserung der von Ihnen definierten Zielkriterien für jede I4.0 Lösung untersucht. Da die Zielkriterien-Verbesserung für Sie strategisch besonders relevant ist, fließt sie mit Faktor 4x in die Endbewertung mit ein.</a:t>
          </a:r>
        </a:p>
        <a:p>
          <a:r>
            <a:rPr lang="de-DE" sz="1100" b="0" baseline="0"/>
            <a:t>Als nächstes wird die allgemeine Kriterienerfüllung betrachtet, die sich durch die potentielle Anwendung einer I4.0 Lösung einstellen kann. Je mehr Kriterien durch die I4.0-Lösung positiv verändert werden, desto geeigneter ist deren potentielle Einführung (siehe Bewertungsskala oben).</a:t>
          </a:r>
        </a:p>
        <a:p>
          <a:r>
            <a:rPr lang="de-DE" sz="1100" b="0" baseline="0"/>
            <a:t>Schließlich fließt noch einmal der Ist-Zustand Ihres Unternehmens in die Bewertung mit ein und in Bezug darauf das Veränderungspotential der einzelnen I4.0 Lösungen. Ist ihr Unternehmen hinsichtlich eines Kriteriums schon stark aufgestellt (z.B: Zustand 4), kann eine I4.0-Lösung hier zwar noch eine potentielle Verbesserung auf den Zustand 5 erzielen, allerdings ist hier das Aufwand/Nutzen-Verhältnis fraglich (weil die Verbesserung nur 1 beträgt).</a:t>
          </a:r>
        </a:p>
        <a:p>
          <a:endParaRPr lang="de-DE"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38101</xdr:colOff>
      <xdr:row>1</xdr:row>
      <xdr:rowOff>19050</xdr:rowOff>
    </xdr:from>
    <xdr:to>
      <xdr:col>9</xdr:col>
      <xdr:colOff>923926</xdr:colOff>
      <xdr:row>7</xdr:row>
      <xdr:rowOff>38100</xdr:rowOff>
    </xdr:to>
    <xdr:sp macro="" textlink="">
      <xdr:nvSpPr>
        <xdr:cNvPr id="2" name="Textfeld 1"/>
        <xdr:cNvSpPr txBox="1"/>
      </xdr:nvSpPr>
      <xdr:spPr>
        <a:xfrm>
          <a:off x="7143751" y="209550"/>
          <a:ext cx="9734550" cy="120967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Auswirkungsabschätzung</a:t>
          </a:r>
          <a:r>
            <a:rPr lang="de-DE" sz="1400" b="1" baseline="0"/>
            <a:t> - Übersicht</a:t>
          </a:r>
          <a:endParaRPr lang="de-DE" sz="1400" b="1"/>
        </a:p>
        <a:p>
          <a:endParaRPr lang="de-DE" sz="1100"/>
        </a:p>
        <a:p>
          <a:r>
            <a:rPr lang="de-DE" sz="1100" b="0" baseline="0"/>
            <a:t>Sie können sich für verschiedene repräsentative Industrie 4.0 Lösungen die Auswirkungen auf die Bewertungskriterien, d.h. auf Ihr Unternehmen anzeigen lassen.</a:t>
          </a:r>
        </a:p>
        <a:p>
          <a:endParaRPr lang="de-DE" sz="1100" b="0" baseline="0"/>
        </a:p>
        <a:p>
          <a:r>
            <a:rPr lang="de-DE" sz="1100" b="0" baseline="0"/>
            <a:t>Wählen Sie dazu in Feld E2 (oben rechts, dunkelblau hinterlegt) die Industrie 4.0 Lösung aus, deren Auswirkungen Sie interessieren.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95251</xdr:colOff>
      <xdr:row>4</xdr:row>
      <xdr:rowOff>9524</xdr:rowOff>
    </xdr:from>
    <xdr:to>
      <xdr:col>5</xdr:col>
      <xdr:colOff>1</xdr:colOff>
      <xdr:row>13</xdr:row>
      <xdr:rowOff>161925</xdr:rowOff>
    </xdr:to>
    <xdr:sp macro="" textlink="">
      <xdr:nvSpPr>
        <xdr:cNvPr id="15" name="Textfeld 14"/>
        <xdr:cNvSpPr txBox="1"/>
      </xdr:nvSpPr>
      <xdr:spPr>
        <a:xfrm>
          <a:off x="95251" y="914399"/>
          <a:ext cx="5924550" cy="1866901"/>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Auswirkungsabschätzung</a:t>
          </a:r>
          <a:r>
            <a:rPr lang="de-DE" sz="1400" b="1" baseline="0"/>
            <a:t> - Perspektiven Übersicht</a:t>
          </a:r>
          <a:endParaRPr lang="de-DE" sz="1400" b="1"/>
        </a:p>
        <a:p>
          <a:endParaRPr lang="de-DE" sz="1100"/>
        </a:p>
        <a:p>
          <a:r>
            <a:rPr lang="de-DE" sz="1100" b="0" baseline="0"/>
            <a:t>Sie können sich für verschiedene repräsentative Industrie 4.0 Lösungen die Auswirkungen auf die Bewertungskriterien, d.h. auf Ihr Unternehmen anzeigen lassen. Diese sind in graphischer Form und nach den vier Perspektiven des Potentialmodells aufgearbeitet. Hierbei wird zudem eine einfache Übersicht über die potentielle Verbesserung zum IST-Zustand Ihres Unternehmens gegeben.</a:t>
          </a:r>
        </a:p>
        <a:p>
          <a:endParaRPr lang="de-DE" sz="1100" b="0" baseline="0"/>
        </a:p>
        <a:p>
          <a:r>
            <a:rPr lang="de-DE" sz="1100" b="0" baseline="0"/>
            <a:t>Wählen Sie dazu in Feld E2 (oben rechts, dunkelblau hinterlegt) die Industrie 4.0 Lösung aus, deren Auswirkungen Sie interessieren.</a:t>
          </a:r>
        </a:p>
      </xdr:txBody>
    </xdr:sp>
    <xdr:clientData/>
  </xdr:twoCellAnchor>
  <xdr:twoCellAnchor>
    <xdr:from>
      <xdr:col>6</xdr:col>
      <xdr:colOff>520700</xdr:colOff>
      <xdr:row>1</xdr:row>
      <xdr:rowOff>0</xdr:rowOff>
    </xdr:from>
    <xdr:to>
      <xdr:col>19</xdr:col>
      <xdr:colOff>139700</xdr:colOff>
      <xdr:row>20</xdr:row>
      <xdr:rowOff>47625</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23</xdr:row>
      <xdr:rowOff>111125</xdr:rowOff>
    </xdr:from>
    <xdr:to>
      <xdr:col>16</xdr:col>
      <xdr:colOff>520700</xdr:colOff>
      <xdr:row>43</xdr:row>
      <xdr:rowOff>111125</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520700</xdr:colOff>
      <xdr:row>46</xdr:row>
      <xdr:rowOff>174625</xdr:rowOff>
    </xdr:from>
    <xdr:to>
      <xdr:col>16</xdr:col>
      <xdr:colOff>520700</xdr:colOff>
      <xdr:row>66</xdr:row>
      <xdr:rowOff>174625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520700</xdr:colOff>
      <xdr:row>70</xdr:row>
      <xdr:rowOff>47625</xdr:rowOff>
    </xdr:from>
    <xdr:to>
      <xdr:col>16</xdr:col>
      <xdr:colOff>520700</xdr:colOff>
      <xdr:row>90</xdr:row>
      <xdr:rowOff>47625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elle1" displayName="Tabelle1" ref="A1:A18" totalsRowShown="0" headerRowDxfId="21" dataDxfId="19" headerRowBorderDxfId="20" tableBorderDxfId="18" totalsRowBorderDxfId="17">
  <autoFilter ref="A1:A18"/>
  <tableColumns count="1">
    <tableColumn id="1" name="Spalte1" dataDxfId="16"/>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21"/>
  <sheetViews>
    <sheetView workbookViewId="0">
      <selection activeCell="F19" sqref="F19"/>
    </sheetView>
  </sheetViews>
  <sheetFormatPr baseColWidth="10" defaultRowHeight="15" x14ac:dyDescent="0.25"/>
  <cols>
    <col min="1" max="1" width="9.42578125" customWidth="1"/>
    <col min="2" max="3" width="11.140625" customWidth="1"/>
    <col min="4" max="4" width="36.42578125" customWidth="1"/>
    <col min="5" max="5" width="22.85546875" customWidth="1"/>
  </cols>
  <sheetData>
    <row r="1" spans="1:5" ht="18.75" x14ac:dyDescent="0.25">
      <c r="A1" s="42" t="s">
        <v>41</v>
      </c>
      <c r="B1" s="42"/>
      <c r="C1" s="42"/>
      <c r="D1" s="42"/>
      <c r="E1" s="2" t="s">
        <v>42</v>
      </c>
    </row>
    <row r="2" spans="1:5" x14ac:dyDescent="0.25">
      <c r="A2" s="43" t="s">
        <v>1</v>
      </c>
      <c r="B2" s="44" t="s">
        <v>2</v>
      </c>
      <c r="C2" s="45" t="s">
        <v>6</v>
      </c>
      <c r="D2" s="3" t="s">
        <v>7</v>
      </c>
      <c r="E2" s="25">
        <v>1</v>
      </c>
    </row>
    <row r="3" spans="1:5" x14ac:dyDescent="0.25">
      <c r="A3" s="43"/>
      <c r="B3" s="44"/>
      <c r="C3" s="45"/>
      <c r="D3" s="3" t="s">
        <v>8</v>
      </c>
      <c r="E3" s="25">
        <v>2</v>
      </c>
    </row>
    <row r="4" spans="1:5" x14ac:dyDescent="0.25">
      <c r="A4" s="43"/>
      <c r="B4" s="44"/>
      <c r="C4" s="45"/>
      <c r="D4" s="3" t="s">
        <v>9</v>
      </c>
      <c r="E4" s="25">
        <v>3</v>
      </c>
    </row>
    <row r="5" spans="1:5" x14ac:dyDescent="0.25">
      <c r="A5" s="43"/>
      <c r="B5" s="44"/>
      <c r="C5" s="45"/>
      <c r="D5" s="3" t="s">
        <v>10</v>
      </c>
      <c r="E5" s="25">
        <v>1</v>
      </c>
    </row>
    <row r="6" spans="1:5" x14ac:dyDescent="0.25">
      <c r="A6" s="43"/>
      <c r="B6" s="44"/>
      <c r="C6" s="45"/>
      <c r="D6" s="3" t="s">
        <v>11</v>
      </c>
      <c r="E6" s="25">
        <v>2</v>
      </c>
    </row>
    <row r="7" spans="1:5" x14ac:dyDescent="0.25">
      <c r="A7" s="43"/>
      <c r="B7" s="44"/>
      <c r="C7" s="45"/>
      <c r="D7" s="3" t="s">
        <v>12</v>
      </c>
      <c r="E7" s="25">
        <v>3</v>
      </c>
    </row>
    <row r="8" spans="1:5" x14ac:dyDescent="0.25">
      <c r="A8" s="43"/>
      <c r="B8" s="44" t="s">
        <v>3</v>
      </c>
      <c r="C8" s="45"/>
      <c r="D8" s="3" t="s">
        <v>13</v>
      </c>
      <c r="E8" s="25">
        <v>1</v>
      </c>
    </row>
    <row r="9" spans="1:5" x14ac:dyDescent="0.25">
      <c r="A9" s="43"/>
      <c r="B9" s="44"/>
      <c r="C9" s="45"/>
      <c r="D9" s="3" t="s">
        <v>14</v>
      </c>
      <c r="E9" s="25">
        <v>2</v>
      </c>
    </row>
    <row r="10" spans="1:5" x14ac:dyDescent="0.25">
      <c r="A10" s="43"/>
      <c r="B10" s="44"/>
      <c r="C10" s="45"/>
      <c r="D10" s="3" t="s">
        <v>15</v>
      </c>
      <c r="E10" s="25">
        <v>3</v>
      </c>
    </row>
    <row r="11" spans="1:5" ht="30" x14ac:dyDescent="0.25">
      <c r="A11" s="43"/>
      <c r="B11" s="44"/>
      <c r="C11" s="45"/>
      <c r="D11" s="3" t="s">
        <v>16</v>
      </c>
      <c r="E11" s="25">
        <v>1</v>
      </c>
    </row>
    <row r="12" spans="1:5" x14ac:dyDescent="0.25">
      <c r="A12" s="43"/>
      <c r="B12" s="44" t="s">
        <v>4</v>
      </c>
      <c r="C12" s="45"/>
      <c r="D12" s="3" t="s">
        <v>17</v>
      </c>
      <c r="E12" s="25">
        <v>2</v>
      </c>
    </row>
    <row r="13" spans="1:5" x14ac:dyDescent="0.25">
      <c r="A13" s="43"/>
      <c r="B13" s="44"/>
      <c r="C13" s="45"/>
      <c r="D13" s="3" t="s">
        <v>18</v>
      </c>
      <c r="E13" s="25">
        <v>3</v>
      </c>
    </row>
    <row r="14" spans="1:5" x14ac:dyDescent="0.25">
      <c r="A14" s="43"/>
      <c r="B14" s="44"/>
      <c r="C14" s="45"/>
      <c r="D14" s="3" t="s">
        <v>19</v>
      </c>
      <c r="E14" s="25">
        <v>1</v>
      </c>
    </row>
    <row r="15" spans="1:5" x14ac:dyDescent="0.25">
      <c r="A15" s="43"/>
      <c r="B15" s="44"/>
      <c r="C15" s="45"/>
      <c r="D15" s="3" t="s">
        <v>20</v>
      </c>
      <c r="E15" s="25">
        <v>2</v>
      </c>
    </row>
    <row r="16" spans="1:5" x14ac:dyDescent="0.25">
      <c r="A16" s="43"/>
      <c r="B16" s="44"/>
      <c r="C16" s="45"/>
      <c r="D16" s="3" t="s">
        <v>21</v>
      </c>
      <c r="E16" s="25">
        <v>3</v>
      </c>
    </row>
    <row r="17" spans="1:5" ht="28.5" customHeight="1" x14ac:dyDescent="0.25">
      <c r="A17" s="43"/>
      <c r="B17" s="44" t="s">
        <v>5</v>
      </c>
      <c r="C17" s="45"/>
      <c r="D17" s="3" t="s">
        <v>22</v>
      </c>
      <c r="E17" s="25">
        <v>1</v>
      </c>
    </row>
    <row r="18" spans="1:5" ht="28.5" customHeight="1" x14ac:dyDescent="0.25">
      <c r="A18" s="43"/>
      <c r="B18" s="44"/>
      <c r="C18" s="45"/>
      <c r="D18" s="3" t="s">
        <v>23</v>
      </c>
      <c r="E18" s="25">
        <v>2</v>
      </c>
    </row>
    <row r="19" spans="1:5" ht="28.5" customHeight="1" x14ac:dyDescent="0.25">
      <c r="A19" s="43"/>
      <c r="B19" s="44"/>
      <c r="C19" s="45"/>
      <c r="D19" s="3" t="s">
        <v>24</v>
      </c>
      <c r="E19" s="25">
        <v>3</v>
      </c>
    </row>
    <row r="20" spans="1:5" ht="15.75" thickBot="1" x14ac:dyDescent="0.3">
      <c r="E20" s="36"/>
    </row>
    <row r="21" spans="1:5" ht="33.75" customHeight="1" thickBot="1" x14ac:dyDescent="0.3">
      <c r="A21" s="40" t="s">
        <v>44</v>
      </c>
      <c r="B21" s="41"/>
      <c r="C21" s="37" t="str">
        <f>IF(COUNT(E2:E19)=18,"Ja. Sie können mit Schritt 2 fortfahren.","Nein. Bitte geben Sie für jedes Kriterium den Ist-Zustand Ihres Unternehmens an.")</f>
        <v>Ja. Sie können mit Schritt 2 fortfahren.</v>
      </c>
      <c r="D21" s="38"/>
      <c r="E21" s="39"/>
    </row>
  </sheetData>
  <mergeCells count="9">
    <mergeCell ref="C21:E21"/>
    <mergeCell ref="A21:B21"/>
    <mergeCell ref="A1:D1"/>
    <mergeCell ref="A2:A19"/>
    <mergeCell ref="B2:B7"/>
    <mergeCell ref="C2:C19"/>
    <mergeCell ref="B8:B11"/>
    <mergeCell ref="B12:B16"/>
    <mergeCell ref="B17:B19"/>
  </mergeCells>
  <conditionalFormatting sqref="C21:E21">
    <cfRule type="expression" dxfId="30" priority="2">
      <formula>$C$21="Nein. Bitte geben Sie für jedes Kriterium den Ist-Zustand Ihres Unternehmens an."</formula>
    </cfRule>
    <cfRule type="expression" dxfId="29" priority="3">
      <formula>$C$21="Ja. Sie können mit Schritt 2 fortfahren."</formula>
    </cfRule>
  </conditionalFormatting>
  <conditionalFormatting sqref="E2:E20">
    <cfRule type="colorScale" priority="1">
      <colorScale>
        <cfvo type="num" val="1"/>
        <cfvo type="percentile" val="3"/>
        <cfvo type="num" val="5"/>
        <color rgb="FFF8696B"/>
        <color rgb="FFFFEB84"/>
        <color rgb="FF63BE7B"/>
      </colorScale>
    </cfRule>
  </conditionalFormatting>
  <dataValidations count="1">
    <dataValidation type="whole" allowBlank="1" showInputMessage="1" showErrorMessage="1" sqref="E2:E19">
      <formula1>1</formula1>
      <formula2>5</formula2>
    </dataValidation>
  </dataValidation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19"/>
  <sheetViews>
    <sheetView workbookViewId="0">
      <selection activeCell="E19" sqref="E19"/>
    </sheetView>
  </sheetViews>
  <sheetFormatPr baseColWidth="10" defaultRowHeight="15" x14ac:dyDescent="0.25"/>
  <cols>
    <col min="4" max="4" width="21" customWidth="1"/>
  </cols>
  <sheetData>
    <row r="1" spans="1:20" ht="15" customHeight="1" x14ac:dyDescent="0.25">
      <c r="A1" s="78" t="s">
        <v>63</v>
      </c>
      <c r="B1" s="79"/>
      <c r="C1" s="79"/>
      <c r="D1" s="79"/>
      <c r="E1" s="79"/>
      <c r="F1" s="79"/>
      <c r="G1" s="79"/>
      <c r="H1" s="79"/>
      <c r="I1" s="79"/>
      <c r="J1" s="79"/>
      <c r="K1" s="79"/>
      <c r="L1" s="79"/>
      <c r="M1" s="79"/>
      <c r="N1" s="79"/>
      <c r="O1" s="79"/>
      <c r="P1" s="79"/>
      <c r="Q1" s="79"/>
      <c r="R1" s="79"/>
      <c r="S1" s="79"/>
      <c r="T1" s="79"/>
    </row>
    <row r="2" spans="1:20" x14ac:dyDescent="0.25">
      <c r="A2" s="80" t="s">
        <v>46</v>
      </c>
      <c r="B2" s="80"/>
      <c r="C2" s="80"/>
      <c r="D2" s="2" t="s">
        <v>59</v>
      </c>
      <c r="E2" s="13">
        <f>COUNTIF('I4.0 Einfluss'!E2:E19,4)</f>
        <v>0</v>
      </c>
      <c r="F2" s="13">
        <f>COUNTIF('I4.0 Einfluss'!F2:F19,4)</f>
        <v>1</v>
      </c>
      <c r="G2" s="13">
        <f>COUNTIF('I4.0 Einfluss'!G2:G19,4)</f>
        <v>0</v>
      </c>
      <c r="H2" s="13">
        <f>COUNTIF('I4.0 Einfluss'!H2:H19,4)</f>
        <v>0</v>
      </c>
      <c r="I2" s="13">
        <f>COUNTIF('I4.0 Einfluss'!I2:I19,4)</f>
        <v>0</v>
      </c>
      <c r="J2" s="13">
        <f>COUNTIF('I4.0 Einfluss'!J2:J19,4)</f>
        <v>1</v>
      </c>
      <c r="K2" s="13">
        <f>COUNTIF('I4.0 Einfluss'!K2:K19,4)</f>
        <v>3</v>
      </c>
      <c r="L2" s="13">
        <f>COUNTIF('I4.0 Einfluss'!L2:L19,4)</f>
        <v>0</v>
      </c>
      <c r="M2" s="13">
        <f>COUNTIF('I4.0 Einfluss'!M2:M19,4)</f>
        <v>0</v>
      </c>
      <c r="N2" s="13">
        <f>COUNTIF('I4.0 Einfluss'!N2:N19,4)</f>
        <v>0</v>
      </c>
      <c r="O2" s="13">
        <f>COUNTIF('I4.0 Einfluss'!O2:O19,4)</f>
        <v>0</v>
      </c>
      <c r="P2" s="13">
        <f>COUNTIF('I4.0 Einfluss'!P2:P19,4)</f>
        <v>0</v>
      </c>
      <c r="Q2" s="13">
        <f>COUNTIF('I4.0 Einfluss'!Q2:Q19,4)</f>
        <v>1</v>
      </c>
      <c r="R2" s="13">
        <f>COUNTIF('I4.0 Einfluss'!R2:R19,4)</f>
        <v>0</v>
      </c>
      <c r="S2" s="13">
        <f>COUNTIF('I4.0 Einfluss'!S2:S19,4)</f>
        <v>0</v>
      </c>
      <c r="T2" s="13">
        <f>COUNTIF('I4.0 Einfluss'!T2:T19,4)</f>
        <v>0</v>
      </c>
    </row>
    <row r="3" spans="1:20" x14ac:dyDescent="0.25">
      <c r="A3" s="80"/>
      <c r="B3" s="80"/>
      <c r="C3" s="80"/>
      <c r="D3" s="2" t="s">
        <v>60</v>
      </c>
      <c r="E3" s="13">
        <f>COUNTIF('I4.0 Einfluss'!E2:E19,3)</f>
        <v>3</v>
      </c>
      <c r="F3" s="13">
        <f>COUNTIF('I4.0 Einfluss'!F2:F19,3)</f>
        <v>1</v>
      </c>
      <c r="G3" s="13">
        <f>COUNTIF('I4.0 Einfluss'!G2:G19,3)</f>
        <v>2</v>
      </c>
      <c r="H3" s="13">
        <f>COUNTIF('I4.0 Einfluss'!H2:H19,3)</f>
        <v>2</v>
      </c>
      <c r="I3" s="13">
        <f>COUNTIF('I4.0 Einfluss'!I2:I19,3)</f>
        <v>2</v>
      </c>
      <c r="J3" s="13">
        <f>COUNTIF('I4.0 Einfluss'!J2:J19,3)</f>
        <v>2</v>
      </c>
      <c r="K3" s="13">
        <f>COUNTIF('I4.0 Einfluss'!K2:K19,3)</f>
        <v>2</v>
      </c>
      <c r="L3" s="13">
        <f>COUNTIF('I4.0 Einfluss'!L2:L19,3)</f>
        <v>3</v>
      </c>
      <c r="M3" s="13">
        <f>COUNTIF('I4.0 Einfluss'!M2:M19,3)</f>
        <v>4</v>
      </c>
      <c r="N3" s="13">
        <f>COUNTIF('I4.0 Einfluss'!N2:N19,3)</f>
        <v>4</v>
      </c>
      <c r="O3" s="13">
        <f>COUNTIF('I4.0 Einfluss'!O2:O19,3)</f>
        <v>1</v>
      </c>
      <c r="P3" s="13">
        <f>COUNTIF('I4.0 Einfluss'!P2:P19,3)</f>
        <v>3</v>
      </c>
      <c r="Q3" s="13">
        <f>COUNTIF('I4.0 Einfluss'!Q2:Q19,3)</f>
        <v>4</v>
      </c>
      <c r="R3" s="13">
        <f>COUNTIF('I4.0 Einfluss'!R2:R19,3)</f>
        <v>4</v>
      </c>
      <c r="S3" s="13">
        <f>COUNTIF('I4.0 Einfluss'!S2:S19,3)</f>
        <v>1</v>
      </c>
      <c r="T3" s="13">
        <f>COUNTIF('I4.0 Einfluss'!T2:T19,3)</f>
        <v>3</v>
      </c>
    </row>
    <row r="4" spans="1:20" x14ac:dyDescent="0.25">
      <c r="A4" s="80"/>
      <c r="B4" s="80"/>
      <c r="C4" s="80"/>
      <c r="D4" s="2" t="s">
        <v>61</v>
      </c>
      <c r="E4" s="11">
        <f>COUNTIF('I4.0 Einfluss'!E2:E19,2)</f>
        <v>5</v>
      </c>
      <c r="F4" s="11">
        <f>COUNTIF('I4.0 Einfluss'!F2:F19,2)</f>
        <v>3</v>
      </c>
      <c r="G4" s="11">
        <f>COUNTIF('I4.0 Einfluss'!G2:G19,2)</f>
        <v>4</v>
      </c>
      <c r="H4" s="11">
        <f>COUNTIF('I4.0 Einfluss'!H2:H19,2)</f>
        <v>6</v>
      </c>
      <c r="I4" s="11">
        <f>COUNTIF('I4.0 Einfluss'!I2:I19,2)</f>
        <v>2</v>
      </c>
      <c r="J4" s="11">
        <f>COUNTIF('I4.0 Einfluss'!J2:J19,2)</f>
        <v>2</v>
      </c>
      <c r="K4" s="11">
        <f>COUNTIF('I4.0 Einfluss'!K2:K19,2)</f>
        <v>6</v>
      </c>
      <c r="L4" s="11">
        <f>COUNTIF('I4.0 Einfluss'!L2:L19,2)</f>
        <v>3</v>
      </c>
      <c r="M4" s="11">
        <f>COUNTIF('I4.0 Einfluss'!M2:M19,2)</f>
        <v>0</v>
      </c>
      <c r="N4" s="11">
        <f>COUNTIF('I4.0 Einfluss'!N2:N19,2)</f>
        <v>1</v>
      </c>
      <c r="O4" s="11">
        <f>COUNTIF('I4.0 Einfluss'!O2:O19,2)</f>
        <v>2</v>
      </c>
      <c r="P4" s="11">
        <f>COUNTIF('I4.0 Einfluss'!P2:P19,2)</f>
        <v>3</v>
      </c>
      <c r="Q4" s="11">
        <f>COUNTIF('I4.0 Einfluss'!Q2:Q19,2)</f>
        <v>3</v>
      </c>
      <c r="R4" s="11">
        <f>COUNTIF('I4.0 Einfluss'!R2:R19,2)</f>
        <v>1</v>
      </c>
      <c r="S4" s="11">
        <f>COUNTIF('I4.0 Einfluss'!S2:S19,2)</f>
        <v>3</v>
      </c>
      <c r="T4" s="11">
        <f>COUNTIF('I4.0 Einfluss'!T2:T19,2)</f>
        <v>1</v>
      </c>
    </row>
    <row r="5" spans="1:20" x14ac:dyDescent="0.25">
      <c r="A5" s="80"/>
      <c r="B5" s="80"/>
      <c r="C5" s="80"/>
      <c r="D5" s="14" t="s">
        <v>62</v>
      </c>
      <c r="E5" s="11">
        <f>COUNTIF('I4.0 Einfluss'!E2:E19,1)</f>
        <v>1</v>
      </c>
      <c r="F5" s="11">
        <f>COUNTIF('I4.0 Einfluss'!F2:F19,1)</f>
        <v>8</v>
      </c>
      <c r="G5" s="11">
        <f>COUNTIF('I4.0 Einfluss'!G2:G19,1)</f>
        <v>3</v>
      </c>
      <c r="H5" s="11">
        <f>COUNTIF('I4.0 Einfluss'!H2:H19,1)</f>
        <v>4</v>
      </c>
      <c r="I5" s="11">
        <f>COUNTIF('I4.0 Einfluss'!I2:I19,1)</f>
        <v>2</v>
      </c>
      <c r="J5" s="11">
        <f>COUNTIF('I4.0 Einfluss'!J2:J19,1)</f>
        <v>4</v>
      </c>
      <c r="K5" s="11">
        <f>COUNTIF('I4.0 Einfluss'!K2:K19,1)</f>
        <v>3</v>
      </c>
      <c r="L5" s="11">
        <f>COUNTIF('I4.0 Einfluss'!L2:L19,1)</f>
        <v>3</v>
      </c>
      <c r="M5" s="11">
        <f>COUNTIF('I4.0 Einfluss'!M2:M19,1)</f>
        <v>1</v>
      </c>
      <c r="N5" s="11">
        <f>COUNTIF('I4.0 Einfluss'!N2:N19,1)</f>
        <v>2</v>
      </c>
      <c r="O5" s="11">
        <f>COUNTIF('I4.0 Einfluss'!O2:O19,1)</f>
        <v>4</v>
      </c>
      <c r="P5" s="11">
        <f>COUNTIF('I4.0 Einfluss'!P2:P19,1)</f>
        <v>3</v>
      </c>
      <c r="Q5" s="11">
        <f>COUNTIF('I4.0 Einfluss'!Q2:Q19,1)</f>
        <v>7</v>
      </c>
      <c r="R5" s="11">
        <f>COUNTIF('I4.0 Einfluss'!R2:R19,1)</f>
        <v>6</v>
      </c>
      <c r="S5" s="11">
        <f>COUNTIF('I4.0 Einfluss'!S2:S19,1)</f>
        <v>4</v>
      </c>
      <c r="T5" s="11">
        <f>COUNTIF('I4.0 Einfluss'!T2:T19,1)</f>
        <v>3</v>
      </c>
    </row>
    <row r="6" spans="1:20" x14ac:dyDescent="0.25">
      <c r="A6" s="80"/>
      <c r="B6" s="80"/>
      <c r="C6" s="80"/>
      <c r="D6" s="14" t="s">
        <v>49</v>
      </c>
      <c r="E6" s="11">
        <f>COUNTIF('I4.0 Einfluss'!E2:E19,0)</f>
        <v>7</v>
      </c>
      <c r="F6" s="11">
        <f>COUNTIF('I4.0 Einfluss'!F2:F19,0)</f>
        <v>5</v>
      </c>
      <c r="G6" s="11">
        <f>COUNTIF('I4.0 Einfluss'!G2:G19,0)</f>
        <v>9</v>
      </c>
      <c r="H6" s="11">
        <f>COUNTIF('I4.0 Einfluss'!H2:H19,0)</f>
        <v>6</v>
      </c>
      <c r="I6" s="11">
        <f>COUNTIF('I4.0 Einfluss'!I2:I19,0)</f>
        <v>11</v>
      </c>
      <c r="J6" s="11">
        <f>COUNTIF('I4.0 Einfluss'!J2:J19,0)</f>
        <v>6</v>
      </c>
      <c r="K6" s="11">
        <f>COUNTIF('I4.0 Einfluss'!K2:K19,0)</f>
        <v>3</v>
      </c>
      <c r="L6" s="11">
        <f>COUNTIF('I4.0 Einfluss'!L2:L19,0)</f>
        <v>8</v>
      </c>
      <c r="M6" s="11">
        <f>COUNTIF('I4.0 Einfluss'!M2:M19,0)</f>
        <v>11</v>
      </c>
      <c r="N6" s="11">
        <f>COUNTIF('I4.0 Einfluss'!N2:N19,0)</f>
        <v>11</v>
      </c>
      <c r="O6" s="11">
        <f>COUNTIF('I4.0 Einfluss'!O2:O19,0)</f>
        <v>8</v>
      </c>
      <c r="P6" s="11">
        <f>COUNTIF('I4.0 Einfluss'!P2:P19,0)</f>
        <v>9</v>
      </c>
      <c r="Q6" s="11">
        <f>COUNTIF('I4.0 Einfluss'!Q2:Q19,0)</f>
        <v>2</v>
      </c>
      <c r="R6" s="11">
        <f>COUNTIF('I4.0 Einfluss'!R2:R19,0)</f>
        <v>7</v>
      </c>
      <c r="S6" s="11">
        <f>COUNTIF('I4.0 Einfluss'!S2:S19,0)</f>
        <v>10</v>
      </c>
      <c r="T6" s="11">
        <f>COUNTIF('I4.0 Einfluss'!T2:T19,0)</f>
        <v>10</v>
      </c>
    </row>
    <row r="7" spans="1:20" x14ac:dyDescent="0.25">
      <c r="A7" s="80"/>
      <c r="B7" s="80"/>
      <c r="C7" s="80"/>
      <c r="D7" s="14" t="s">
        <v>48</v>
      </c>
      <c r="E7" s="11">
        <f>COUNTIF('I4.0 Einfluss'!E2:E19,-1)+COUNTIF('I4.0 Einfluss'!E2:E19,-2)+COUNTIF('I4.0 Einfluss'!E2:E19,-3)+COUNTIF('I4.0 Einfluss'!E2:E19,-4)</f>
        <v>2</v>
      </c>
      <c r="F7" s="11">
        <f>COUNTIF('I4.0 Einfluss'!F2:F19,-1)+COUNTIF('I4.0 Einfluss'!F2:F19,-2)+COUNTIF('I4.0 Einfluss'!F2:F19,-3)+COUNTIF('I4.0 Einfluss'!F2:F19,-4)</f>
        <v>0</v>
      </c>
      <c r="G7" s="11">
        <f>COUNTIF('I4.0 Einfluss'!G2:G19,-1)+COUNTIF('I4.0 Einfluss'!G2:G19,-2)+COUNTIF('I4.0 Einfluss'!G2:G19,-3)+COUNTIF('I4.0 Einfluss'!G2:G19,-4)</f>
        <v>0</v>
      </c>
      <c r="H7" s="11">
        <f>COUNTIF('I4.0 Einfluss'!H2:H19,-1)+COUNTIF('I4.0 Einfluss'!H2:H19,-2)+COUNTIF('I4.0 Einfluss'!H2:H19,-3)+COUNTIF('I4.0 Einfluss'!H2:H19,-4)</f>
        <v>0</v>
      </c>
      <c r="I7" s="11">
        <f>COUNTIF('I4.0 Einfluss'!I2:I19,-1)+COUNTIF('I4.0 Einfluss'!I2:I19,-2)+COUNTIF('I4.0 Einfluss'!I2:I19,-3)+COUNTIF('I4.0 Einfluss'!I2:I19,-4)</f>
        <v>1</v>
      </c>
      <c r="J7" s="11">
        <f>COUNTIF('I4.0 Einfluss'!J2:J19,-1)+COUNTIF('I4.0 Einfluss'!J2:J19,-2)+COUNTIF('I4.0 Einfluss'!J2:J19,-3)+COUNTIF('I4.0 Einfluss'!J2:J19,-4)</f>
        <v>3</v>
      </c>
      <c r="K7" s="11">
        <f>COUNTIF('I4.0 Einfluss'!K2:K19,-1)+COUNTIF('I4.0 Einfluss'!K2:K19,-2)+COUNTIF('I4.0 Einfluss'!K2:K19,-3)+COUNTIF('I4.0 Einfluss'!K2:K19,-4)</f>
        <v>1</v>
      </c>
      <c r="L7" s="11">
        <f>COUNTIF('I4.0 Einfluss'!L2:L19,-1)+COUNTIF('I4.0 Einfluss'!L2:L19,-2)+COUNTIF('I4.0 Einfluss'!L2:L19,-3)+COUNTIF('I4.0 Einfluss'!L2:L19,-4)</f>
        <v>1</v>
      </c>
      <c r="M7" s="11">
        <f>COUNTIF('I4.0 Einfluss'!M2:M19,-1)+COUNTIF('I4.0 Einfluss'!M2:M19,-2)+COUNTIF('I4.0 Einfluss'!M2:M19,-3)+COUNTIF('I4.0 Einfluss'!M2:M19,-4)</f>
        <v>2</v>
      </c>
      <c r="N7" s="11">
        <f>COUNTIF('I4.0 Einfluss'!N2:N19,-1)+COUNTIF('I4.0 Einfluss'!N2:N19,-2)+COUNTIF('I4.0 Einfluss'!N2:N19,-3)+COUNTIF('I4.0 Einfluss'!N2:N19,-4)</f>
        <v>0</v>
      </c>
      <c r="O7" s="11">
        <f>COUNTIF('I4.0 Einfluss'!O2:O19,-1)+COUNTIF('I4.0 Einfluss'!O2:O19,-2)+COUNTIF('I4.0 Einfluss'!O2:O19,-3)+COUNTIF('I4.0 Einfluss'!O2:O19,-4)</f>
        <v>3</v>
      </c>
      <c r="P7" s="11">
        <f>COUNTIF('I4.0 Einfluss'!P2:P19,-1)+COUNTIF('I4.0 Einfluss'!P2:P19,-2)+COUNTIF('I4.0 Einfluss'!P2:P19,-3)+COUNTIF('I4.0 Einfluss'!P2:P19,-4)</f>
        <v>0</v>
      </c>
      <c r="Q7" s="11">
        <f>COUNTIF('I4.0 Einfluss'!Q2:Q19,-1)+COUNTIF('I4.0 Einfluss'!Q2:Q19,-2)+COUNTIF('I4.0 Einfluss'!Q2:Q19,-3)+COUNTIF('I4.0 Einfluss'!Q2:Q19,-4)</f>
        <v>1</v>
      </c>
      <c r="R7" s="11">
        <f>COUNTIF('I4.0 Einfluss'!R2:R19,-1)+COUNTIF('I4.0 Einfluss'!R2:R19,-2)+COUNTIF('I4.0 Einfluss'!R2:R19,-3)+COUNTIF('I4.0 Einfluss'!R2:R19,-4)</f>
        <v>0</v>
      </c>
      <c r="S7" s="11">
        <f>COUNTIF('I4.0 Einfluss'!S2:S19,-1)+COUNTIF('I4.0 Einfluss'!S2:S19,-2)+COUNTIF('I4.0 Einfluss'!S2:S19,-3)+COUNTIF('I4.0 Einfluss'!S2:S19,-4)</f>
        <v>0</v>
      </c>
      <c r="T7" s="11">
        <f>COUNTIF('I4.0 Einfluss'!T2:T19,-1)+COUNTIF('I4.0 Einfluss'!T2:T19,-2)+COUNTIF('I4.0 Einfluss'!T2:T19,-3)+COUNTIF('I4.0 Einfluss'!T2:T19,-4)</f>
        <v>1</v>
      </c>
    </row>
    <row r="9" spans="1:20" x14ac:dyDescent="0.25">
      <c r="A9" s="78" t="s">
        <v>71</v>
      </c>
      <c r="B9" s="79"/>
      <c r="C9" s="79"/>
      <c r="D9" s="79"/>
      <c r="E9" s="79"/>
      <c r="F9" s="79"/>
      <c r="G9" s="79"/>
      <c r="H9" s="79"/>
      <c r="I9" s="79"/>
      <c r="J9" s="79"/>
      <c r="K9" s="79"/>
      <c r="L9" s="79"/>
      <c r="M9" s="79"/>
      <c r="N9" s="79"/>
      <c r="O9" s="79"/>
      <c r="P9" s="79"/>
      <c r="Q9" s="79"/>
      <c r="R9" s="79"/>
      <c r="S9" s="79"/>
      <c r="T9" s="79"/>
    </row>
    <row r="10" spans="1:20" x14ac:dyDescent="0.25">
      <c r="A10" s="80"/>
      <c r="B10" s="80"/>
      <c r="C10" s="80"/>
      <c r="D10" s="2" t="s">
        <v>59</v>
      </c>
      <c r="E10" s="13">
        <f>ROUND(E2/18,2)</f>
        <v>0</v>
      </c>
      <c r="F10" s="13">
        <f t="shared" ref="F10:T10" si="0">ROUND(F2/18,2)</f>
        <v>0.06</v>
      </c>
      <c r="G10" s="13">
        <f t="shared" si="0"/>
        <v>0</v>
      </c>
      <c r="H10" s="13">
        <f t="shared" si="0"/>
        <v>0</v>
      </c>
      <c r="I10" s="13">
        <f t="shared" si="0"/>
        <v>0</v>
      </c>
      <c r="J10" s="13">
        <f t="shared" si="0"/>
        <v>0.06</v>
      </c>
      <c r="K10" s="13">
        <f t="shared" si="0"/>
        <v>0.17</v>
      </c>
      <c r="L10" s="13">
        <f t="shared" si="0"/>
        <v>0</v>
      </c>
      <c r="M10" s="13">
        <f t="shared" si="0"/>
        <v>0</v>
      </c>
      <c r="N10" s="13">
        <f t="shared" si="0"/>
        <v>0</v>
      </c>
      <c r="O10" s="13">
        <f t="shared" si="0"/>
        <v>0</v>
      </c>
      <c r="P10" s="13">
        <f t="shared" si="0"/>
        <v>0</v>
      </c>
      <c r="Q10" s="13">
        <f t="shared" si="0"/>
        <v>0.06</v>
      </c>
      <c r="R10" s="13">
        <f t="shared" si="0"/>
        <v>0</v>
      </c>
      <c r="S10" s="13">
        <f t="shared" si="0"/>
        <v>0</v>
      </c>
      <c r="T10" s="13">
        <f t="shared" si="0"/>
        <v>0</v>
      </c>
    </row>
    <row r="11" spans="1:20" x14ac:dyDescent="0.25">
      <c r="A11" s="80"/>
      <c r="B11" s="80"/>
      <c r="C11" s="80"/>
      <c r="D11" s="2" t="s">
        <v>60</v>
      </c>
      <c r="E11" s="13">
        <f>ROUND(E3/18,2)</f>
        <v>0.17</v>
      </c>
      <c r="F11" s="13">
        <f t="shared" ref="F11:T11" si="1">ROUND(F3/18,2)</f>
        <v>0.06</v>
      </c>
      <c r="G11" s="13">
        <f t="shared" si="1"/>
        <v>0.11</v>
      </c>
      <c r="H11" s="13">
        <f t="shared" si="1"/>
        <v>0.11</v>
      </c>
      <c r="I11" s="13">
        <f t="shared" si="1"/>
        <v>0.11</v>
      </c>
      <c r="J11" s="13">
        <f t="shared" si="1"/>
        <v>0.11</v>
      </c>
      <c r="K11" s="13">
        <f t="shared" si="1"/>
        <v>0.11</v>
      </c>
      <c r="L11" s="13">
        <f t="shared" si="1"/>
        <v>0.17</v>
      </c>
      <c r="M11" s="13">
        <f t="shared" si="1"/>
        <v>0.22</v>
      </c>
      <c r="N11" s="13">
        <f t="shared" si="1"/>
        <v>0.22</v>
      </c>
      <c r="O11" s="13">
        <f t="shared" si="1"/>
        <v>0.06</v>
      </c>
      <c r="P11" s="13">
        <f t="shared" si="1"/>
        <v>0.17</v>
      </c>
      <c r="Q11" s="13">
        <f t="shared" si="1"/>
        <v>0.22</v>
      </c>
      <c r="R11" s="13">
        <f t="shared" si="1"/>
        <v>0.22</v>
      </c>
      <c r="S11" s="13">
        <f t="shared" si="1"/>
        <v>0.06</v>
      </c>
      <c r="T11" s="13">
        <f t="shared" si="1"/>
        <v>0.17</v>
      </c>
    </row>
    <row r="12" spans="1:20" x14ac:dyDescent="0.25">
      <c r="A12" s="80"/>
      <c r="B12" s="80"/>
      <c r="C12" s="80"/>
      <c r="D12" s="2" t="s">
        <v>61</v>
      </c>
      <c r="E12" s="13">
        <f t="shared" ref="E12:T15" si="2">ROUND(E4/18,2)</f>
        <v>0.28000000000000003</v>
      </c>
      <c r="F12" s="13">
        <f t="shared" si="2"/>
        <v>0.17</v>
      </c>
      <c r="G12" s="13">
        <f t="shared" si="2"/>
        <v>0.22</v>
      </c>
      <c r="H12" s="13">
        <f t="shared" si="2"/>
        <v>0.33</v>
      </c>
      <c r="I12" s="13">
        <f t="shared" si="2"/>
        <v>0.11</v>
      </c>
      <c r="J12" s="13">
        <f t="shared" si="2"/>
        <v>0.11</v>
      </c>
      <c r="K12" s="13">
        <f t="shared" si="2"/>
        <v>0.33</v>
      </c>
      <c r="L12" s="13">
        <f t="shared" si="2"/>
        <v>0.17</v>
      </c>
      <c r="M12" s="13">
        <f t="shared" si="2"/>
        <v>0</v>
      </c>
      <c r="N12" s="13">
        <f t="shared" si="2"/>
        <v>0.06</v>
      </c>
      <c r="O12" s="13">
        <f t="shared" si="2"/>
        <v>0.11</v>
      </c>
      <c r="P12" s="13">
        <f t="shared" si="2"/>
        <v>0.17</v>
      </c>
      <c r="Q12" s="13">
        <f t="shared" si="2"/>
        <v>0.17</v>
      </c>
      <c r="R12" s="13">
        <f t="shared" si="2"/>
        <v>0.06</v>
      </c>
      <c r="S12" s="13">
        <f t="shared" si="2"/>
        <v>0.17</v>
      </c>
      <c r="T12" s="13">
        <f t="shared" si="2"/>
        <v>0.06</v>
      </c>
    </row>
    <row r="13" spans="1:20" x14ac:dyDescent="0.25">
      <c r="A13" s="80"/>
      <c r="B13" s="80"/>
      <c r="C13" s="80"/>
      <c r="D13" s="14" t="s">
        <v>62</v>
      </c>
      <c r="E13" s="13">
        <f t="shared" si="2"/>
        <v>0.06</v>
      </c>
      <c r="F13" s="13">
        <f t="shared" si="2"/>
        <v>0.44</v>
      </c>
      <c r="G13" s="13">
        <f t="shared" si="2"/>
        <v>0.17</v>
      </c>
      <c r="H13" s="13">
        <f t="shared" si="2"/>
        <v>0.22</v>
      </c>
      <c r="I13" s="13">
        <f t="shared" si="2"/>
        <v>0.11</v>
      </c>
      <c r="J13" s="13">
        <f t="shared" si="2"/>
        <v>0.22</v>
      </c>
      <c r="K13" s="13">
        <f t="shared" si="2"/>
        <v>0.17</v>
      </c>
      <c r="L13" s="13">
        <f t="shared" si="2"/>
        <v>0.17</v>
      </c>
      <c r="M13" s="13">
        <f t="shared" si="2"/>
        <v>0.06</v>
      </c>
      <c r="N13" s="13">
        <f t="shared" si="2"/>
        <v>0.11</v>
      </c>
      <c r="O13" s="13">
        <f t="shared" si="2"/>
        <v>0.22</v>
      </c>
      <c r="P13" s="13">
        <f t="shared" si="2"/>
        <v>0.17</v>
      </c>
      <c r="Q13" s="13">
        <f t="shared" si="2"/>
        <v>0.39</v>
      </c>
      <c r="R13" s="13">
        <f t="shared" si="2"/>
        <v>0.33</v>
      </c>
      <c r="S13" s="13">
        <f t="shared" si="2"/>
        <v>0.22</v>
      </c>
      <c r="T13" s="13">
        <f t="shared" si="2"/>
        <v>0.17</v>
      </c>
    </row>
    <row r="14" spans="1:20" x14ac:dyDescent="0.25">
      <c r="A14" s="80"/>
      <c r="B14" s="80"/>
      <c r="C14" s="80"/>
      <c r="D14" s="14" t="s">
        <v>49</v>
      </c>
      <c r="E14" s="13">
        <f t="shared" si="2"/>
        <v>0.39</v>
      </c>
      <c r="F14" s="13">
        <f t="shared" si="2"/>
        <v>0.28000000000000003</v>
      </c>
      <c r="G14" s="13">
        <f t="shared" si="2"/>
        <v>0.5</v>
      </c>
      <c r="H14" s="13">
        <f t="shared" si="2"/>
        <v>0.33</v>
      </c>
      <c r="I14" s="13">
        <f t="shared" si="2"/>
        <v>0.61</v>
      </c>
      <c r="J14" s="13">
        <f t="shared" si="2"/>
        <v>0.33</v>
      </c>
      <c r="K14" s="13">
        <f t="shared" si="2"/>
        <v>0.17</v>
      </c>
      <c r="L14" s="13">
        <f t="shared" si="2"/>
        <v>0.44</v>
      </c>
      <c r="M14" s="13">
        <f t="shared" si="2"/>
        <v>0.61</v>
      </c>
      <c r="N14" s="13">
        <f t="shared" si="2"/>
        <v>0.61</v>
      </c>
      <c r="O14" s="13">
        <f t="shared" si="2"/>
        <v>0.44</v>
      </c>
      <c r="P14" s="13">
        <f t="shared" si="2"/>
        <v>0.5</v>
      </c>
      <c r="Q14" s="13">
        <f t="shared" si="2"/>
        <v>0.11</v>
      </c>
      <c r="R14" s="13">
        <f t="shared" si="2"/>
        <v>0.39</v>
      </c>
      <c r="S14" s="13">
        <f t="shared" si="2"/>
        <v>0.56000000000000005</v>
      </c>
      <c r="T14" s="13">
        <f t="shared" si="2"/>
        <v>0.56000000000000005</v>
      </c>
    </row>
    <row r="15" spans="1:20" x14ac:dyDescent="0.25">
      <c r="A15" s="80"/>
      <c r="B15" s="80"/>
      <c r="C15" s="80"/>
      <c r="D15" s="14" t="s">
        <v>48</v>
      </c>
      <c r="E15" s="13">
        <f t="shared" si="2"/>
        <v>0.11</v>
      </c>
      <c r="F15" s="13">
        <f t="shared" si="2"/>
        <v>0</v>
      </c>
      <c r="G15" s="13">
        <f t="shared" si="2"/>
        <v>0</v>
      </c>
      <c r="H15" s="13">
        <f t="shared" si="2"/>
        <v>0</v>
      </c>
      <c r="I15" s="13">
        <f t="shared" si="2"/>
        <v>0.06</v>
      </c>
      <c r="J15" s="13">
        <f t="shared" si="2"/>
        <v>0.17</v>
      </c>
      <c r="K15" s="13">
        <f t="shared" si="2"/>
        <v>0.06</v>
      </c>
      <c r="L15" s="13">
        <f t="shared" si="2"/>
        <v>0.06</v>
      </c>
      <c r="M15" s="13">
        <f t="shared" si="2"/>
        <v>0.11</v>
      </c>
      <c r="N15" s="13">
        <f t="shared" si="2"/>
        <v>0</v>
      </c>
      <c r="O15" s="13">
        <f t="shared" si="2"/>
        <v>0.17</v>
      </c>
      <c r="P15" s="13">
        <f t="shared" si="2"/>
        <v>0</v>
      </c>
      <c r="Q15" s="13">
        <f t="shared" si="2"/>
        <v>0.06</v>
      </c>
      <c r="R15" s="13">
        <f t="shared" si="2"/>
        <v>0</v>
      </c>
      <c r="S15" s="13">
        <f t="shared" si="2"/>
        <v>0</v>
      </c>
      <c r="T15" s="13">
        <f t="shared" si="2"/>
        <v>0.06</v>
      </c>
    </row>
    <row r="17" spans="1:20" x14ac:dyDescent="0.25">
      <c r="A17" s="66" t="s">
        <v>56</v>
      </c>
      <c r="B17" s="67"/>
      <c r="C17" s="67"/>
      <c r="D17" s="67"/>
      <c r="E17" s="67"/>
      <c r="F17" s="67"/>
      <c r="G17" s="67"/>
      <c r="H17" s="67"/>
      <c r="I17" s="67"/>
      <c r="J17" s="67"/>
      <c r="K17" s="67"/>
      <c r="L17" s="67"/>
      <c r="M17" s="67"/>
      <c r="N17" s="67"/>
      <c r="O17" s="67"/>
      <c r="P17" s="67"/>
      <c r="Q17" s="67"/>
      <c r="R17" s="67"/>
      <c r="S17" s="67"/>
      <c r="T17" s="67"/>
    </row>
    <row r="18" spans="1:20" ht="60" x14ac:dyDescent="0.25">
      <c r="A18" s="77" t="s">
        <v>57</v>
      </c>
      <c r="B18" s="77"/>
      <c r="C18" s="77"/>
      <c r="D18" s="77"/>
      <c r="E18" s="16" t="str">
        <f>IF(E15&gt;0.1,"negativ, keine Empfehlung",IF(SUM(E10:E12)&gt;SUM(E14:E15),"geeignet",IF(AND(SUM(E10:E12)&gt;SUM(E14:E15),SUM(E10:E12)&gt;(E13+E14)),"sehr geeignet","irrelevant")))</f>
        <v>negativ, keine Empfehlung</v>
      </c>
      <c r="F18" s="16" t="str">
        <f>IF(F15&gt;0.1,"negativ, keine Empfehlung",IF(SUM(F10:F12)&gt;SUM(F14:F15),"geeignet",IF(AND(SUM(F10:F12)&gt;SUM(F14:F15),SUM(F10:F12)&gt;(F13+F14)),"sehr geeignet","irrelevant")))</f>
        <v>geeignet</v>
      </c>
      <c r="G18" s="16" t="str">
        <f t="shared" ref="G18:T18" si="3">IF(G15&gt;0.1,"negativ, keine Empfehlung",IF(SUM(G10:G12)&gt;SUM(G14:G15),"geeignet",IF(AND(SUM(G10:G12)&gt;SUM(G14:G15),SUM(G10:G12)&gt;(G13+G14)),"sehr geeignet","irrelevant")))</f>
        <v>irrelevant</v>
      </c>
      <c r="H18" s="16" t="str">
        <f t="shared" si="3"/>
        <v>geeignet</v>
      </c>
      <c r="I18" s="16" t="str">
        <f t="shared" si="3"/>
        <v>irrelevant</v>
      </c>
      <c r="J18" s="16" t="str">
        <f t="shared" si="3"/>
        <v>negativ, keine Empfehlung</v>
      </c>
      <c r="K18" s="16" t="str">
        <f t="shared" si="3"/>
        <v>geeignet</v>
      </c>
      <c r="L18" s="16" t="str">
        <f t="shared" si="3"/>
        <v>irrelevant</v>
      </c>
      <c r="M18" s="16" t="str">
        <f t="shared" si="3"/>
        <v>negativ, keine Empfehlung</v>
      </c>
      <c r="N18" s="16" t="str">
        <f t="shared" si="3"/>
        <v>irrelevant</v>
      </c>
      <c r="O18" s="16" t="str">
        <f t="shared" si="3"/>
        <v>negativ, keine Empfehlung</v>
      </c>
      <c r="P18" s="16" t="str">
        <f t="shared" si="3"/>
        <v>irrelevant</v>
      </c>
      <c r="Q18" s="16" t="str">
        <f t="shared" si="3"/>
        <v>geeignet</v>
      </c>
      <c r="R18" s="16" t="str">
        <f t="shared" si="3"/>
        <v>irrelevant</v>
      </c>
      <c r="S18" s="16" t="str">
        <f t="shared" si="3"/>
        <v>irrelevant</v>
      </c>
      <c r="T18" s="16" t="str">
        <f t="shared" si="3"/>
        <v>irrelevant</v>
      </c>
    </row>
    <row r="19" spans="1:20" x14ac:dyDescent="0.25">
      <c r="A19" s="77" t="s">
        <v>98</v>
      </c>
      <c r="B19" s="77"/>
      <c r="C19" s="77"/>
      <c r="D19" s="77"/>
      <c r="E19" s="20">
        <f>IF(E15&lt;0.18,(E10+SUM(E11:E12)*0.75+E13*0.5)*100,"Negative Beeinflussung der Kriterien!")</f>
        <v>36.750000000000007</v>
      </c>
      <c r="F19" s="20">
        <f t="shared" ref="F19:T19" si="4">IF(F15&lt;0.18,(F10+SUM(F11:F12)*0.75+F13*0.5)*100,"Negative Beeinflussung der Kriterien!")</f>
        <v>45.25</v>
      </c>
      <c r="G19" s="20">
        <f t="shared" si="4"/>
        <v>33.25</v>
      </c>
      <c r="H19" s="20">
        <f t="shared" si="4"/>
        <v>44</v>
      </c>
      <c r="I19" s="20">
        <f t="shared" si="4"/>
        <v>22</v>
      </c>
      <c r="J19" s="20">
        <f t="shared" si="4"/>
        <v>33.5</v>
      </c>
      <c r="K19" s="20">
        <f t="shared" si="4"/>
        <v>58.5</v>
      </c>
      <c r="L19" s="20">
        <f t="shared" si="4"/>
        <v>34</v>
      </c>
      <c r="M19" s="20">
        <f t="shared" si="4"/>
        <v>19.5</v>
      </c>
      <c r="N19" s="20">
        <f t="shared" si="4"/>
        <v>26.5</v>
      </c>
      <c r="O19" s="20">
        <f t="shared" si="4"/>
        <v>23.75</v>
      </c>
      <c r="P19" s="20">
        <f t="shared" si="4"/>
        <v>34</v>
      </c>
      <c r="Q19" s="20">
        <f t="shared" si="4"/>
        <v>54.75</v>
      </c>
      <c r="R19" s="20">
        <f t="shared" si="4"/>
        <v>37.5</v>
      </c>
      <c r="S19" s="20">
        <f t="shared" si="4"/>
        <v>28.250000000000004</v>
      </c>
      <c r="T19" s="20">
        <f t="shared" si="4"/>
        <v>25.75</v>
      </c>
    </row>
  </sheetData>
  <mergeCells count="7">
    <mergeCell ref="A19:D19"/>
    <mergeCell ref="A18:D18"/>
    <mergeCell ref="A1:T1"/>
    <mergeCell ref="A2:C7"/>
    <mergeCell ref="A9:T9"/>
    <mergeCell ref="A10:C15"/>
    <mergeCell ref="A17:T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T45"/>
  <sheetViews>
    <sheetView topLeftCell="A19" workbookViewId="0">
      <selection activeCell="N49" sqref="N49"/>
    </sheetView>
  </sheetViews>
  <sheetFormatPr baseColWidth="10" defaultRowHeight="15" x14ac:dyDescent="0.25"/>
  <cols>
    <col min="4" max="4" width="21" customWidth="1"/>
  </cols>
  <sheetData>
    <row r="1" spans="1:20" ht="114" customHeight="1" x14ac:dyDescent="0.25">
      <c r="A1" s="42" t="s">
        <v>0</v>
      </c>
      <c r="B1" s="42"/>
      <c r="C1" s="42"/>
      <c r="D1" s="42"/>
      <c r="E1" s="6" t="s">
        <v>25</v>
      </c>
      <c r="F1" s="6" t="s">
        <v>26</v>
      </c>
      <c r="G1" s="6" t="s">
        <v>27</v>
      </c>
      <c r="H1" s="6" t="s">
        <v>28</v>
      </c>
      <c r="I1" s="6" t="s">
        <v>29</v>
      </c>
      <c r="J1" s="6" t="s">
        <v>30</v>
      </c>
      <c r="K1" s="6" t="s">
        <v>31</v>
      </c>
      <c r="L1" s="6" t="s">
        <v>32</v>
      </c>
      <c r="M1" s="6" t="s">
        <v>33</v>
      </c>
      <c r="N1" s="6" t="s">
        <v>34</v>
      </c>
      <c r="O1" s="6" t="s">
        <v>35</v>
      </c>
      <c r="P1" s="6" t="s">
        <v>36</v>
      </c>
      <c r="Q1" s="6" t="s">
        <v>37</v>
      </c>
      <c r="R1" s="6" t="s">
        <v>38</v>
      </c>
      <c r="S1" s="6" t="s">
        <v>39</v>
      </c>
      <c r="T1" s="6" t="s">
        <v>40</v>
      </c>
    </row>
    <row r="2" spans="1:20" ht="30.75" customHeight="1" x14ac:dyDescent="0.25">
      <c r="A2" s="43" t="s">
        <v>1</v>
      </c>
      <c r="B2" s="44" t="s">
        <v>2</v>
      </c>
      <c r="C2" s="45" t="s">
        <v>6</v>
      </c>
      <c r="D2" s="5" t="s">
        <v>7</v>
      </c>
      <c r="E2" s="1">
        <f>'I4.0 Auswirkung_Nachher'!E2-'Selbstbewertung - Schritt 1'!$E2</f>
        <v>3</v>
      </c>
      <c r="F2" s="1">
        <f>'I4.0 Auswirkung_Nachher'!F2-'Selbstbewertung - Schritt 1'!$E2</f>
        <v>1</v>
      </c>
      <c r="G2" s="1">
        <f>'I4.0 Auswirkung_Nachher'!G2-'Selbstbewertung - Schritt 1'!$E2</f>
        <v>2</v>
      </c>
      <c r="H2" s="1">
        <f>'I4.0 Auswirkung_Nachher'!H2-'Selbstbewertung - Schritt 1'!$E2</f>
        <v>1</v>
      </c>
      <c r="I2" s="1">
        <f>'I4.0 Auswirkung_Nachher'!I2-'Selbstbewertung - Schritt 1'!$E2</f>
        <v>0</v>
      </c>
      <c r="J2" s="1">
        <f>'I4.0 Auswirkung_Nachher'!J2-'Selbstbewertung - Schritt 1'!$E2</f>
        <v>0</v>
      </c>
      <c r="K2" s="1">
        <f>'I4.0 Auswirkung_Nachher'!K2-'Selbstbewertung - Schritt 1'!$E2</f>
        <v>1</v>
      </c>
      <c r="L2" s="1">
        <f>'I4.0 Auswirkung_Nachher'!L2-'Selbstbewertung - Schritt 1'!$E2</f>
        <v>0</v>
      </c>
      <c r="M2" s="1">
        <f>'I4.0 Auswirkung_Nachher'!M2-'Selbstbewertung - Schritt 1'!$E2</f>
        <v>0</v>
      </c>
      <c r="N2" s="1">
        <f>'I4.0 Auswirkung_Nachher'!N2-'Selbstbewertung - Schritt 1'!$E2</f>
        <v>0</v>
      </c>
      <c r="O2" s="1">
        <f>'I4.0 Auswirkung_Nachher'!O2-'Selbstbewertung - Schritt 1'!$E2</f>
        <v>0</v>
      </c>
      <c r="P2" s="1">
        <f>'I4.0 Auswirkung_Nachher'!P2-'Selbstbewertung - Schritt 1'!$E2</f>
        <v>2</v>
      </c>
      <c r="Q2" s="1">
        <f>'I4.0 Auswirkung_Nachher'!Q2-'Selbstbewertung - Schritt 1'!$E2</f>
        <v>1</v>
      </c>
      <c r="R2" s="1">
        <f>'I4.0 Auswirkung_Nachher'!R2-'Selbstbewertung - Schritt 1'!$E2</f>
        <v>1</v>
      </c>
      <c r="S2" s="1">
        <f>'I4.0 Auswirkung_Nachher'!S2-'Selbstbewertung - Schritt 1'!$E2</f>
        <v>0</v>
      </c>
      <c r="T2" s="1">
        <f>'I4.0 Auswirkung_Nachher'!T2-'Selbstbewertung - Schritt 1'!$E2</f>
        <v>0</v>
      </c>
    </row>
    <row r="3" spans="1:20" ht="30.75" customHeight="1" x14ac:dyDescent="0.25">
      <c r="A3" s="43"/>
      <c r="B3" s="44"/>
      <c r="C3" s="45"/>
      <c r="D3" s="5" t="s">
        <v>8</v>
      </c>
      <c r="E3" s="1">
        <f>'I4.0 Auswirkung_Nachher'!E3-'Selbstbewertung - Schritt 1'!$E3</f>
        <v>-1</v>
      </c>
      <c r="F3" s="1">
        <f>'I4.0 Auswirkung_Nachher'!F3-'Selbstbewertung - Schritt 1'!$E3</f>
        <v>3</v>
      </c>
      <c r="G3" s="1">
        <f>'I4.0 Auswirkung_Nachher'!G3-'Selbstbewertung - Schritt 1'!$E3</f>
        <v>0</v>
      </c>
      <c r="H3" s="1">
        <f>'I4.0 Auswirkung_Nachher'!H3-'Selbstbewertung - Schritt 1'!$E3</f>
        <v>2</v>
      </c>
      <c r="I3" s="1">
        <f>'I4.0 Auswirkung_Nachher'!I3-'Selbstbewertung - Schritt 1'!$E3</f>
        <v>0</v>
      </c>
      <c r="J3" s="1">
        <f>'I4.0 Auswirkung_Nachher'!J3-'Selbstbewertung - Schritt 1'!$E3</f>
        <v>-1</v>
      </c>
      <c r="K3" s="1">
        <f>'I4.0 Auswirkung_Nachher'!K3-'Selbstbewertung - Schritt 1'!$E3</f>
        <v>2</v>
      </c>
      <c r="L3" s="1">
        <f>'I4.0 Auswirkung_Nachher'!L3-'Selbstbewertung - Schritt 1'!$E3</f>
        <v>0</v>
      </c>
      <c r="M3" s="1">
        <f>'I4.0 Auswirkung_Nachher'!M3-'Selbstbewertung - Schritt 1'!$E3</f>
        <v>0</v>
      </c>
      <c r="N3" s="1">
        <f>'I4.0 Auswirkung_Nachher'!N3-'Selbstbewertung - Schritt 1'!$E3</f>
        <v>0</v>
      </c>
      <c r="O3" s="1">
        <f>'I4.0 Auswirkung_Nachher'!O3-'Selbstbewertung - Schritt 1'!$E3</f>
        <v>1</v>
      </c>
      <c r="P3" s="1">
        <f>'I4.0 Auswirkung_Nachher'!P3-'Selbstbewertung - Schritt 1'!$E3</f>
        <v>0</v>
      </c>
      <c r="Q3" s="1">
        <f>'I4.0 Auswirkung_Nachher'!Q3-'Selbstbewertung - Schritt 1'!$E3</f>
        <v>2</v>
      </c>
      <c r="R3" s="1">
        <f>'I4.0 Auswirkung_Nachher'!R3-'Selbstbewertung - Schritt 1'!$E3</f>
        <v>0</v>
      </c>
      <c r="S3" s="1">
        <f>'I4.0 Auswirkung_Nachher'!S3-'Selbstbewertung - Schritt 1'!$E3</f>
        <v>0</v>
      </c>
      <c r="T3" s="1">
        <f>'I4.0 Auswirkung_Nachher'!T3-'Selbstbewertung - Schritt 1'!$E3</f>
        <v>0</v>
      </c>
    </row>
    <row r="4" spans="1:20" ht="30.75" customHeight="1" x14ac:dyDescent="0.25">
      <c r="A4" s="43"/>
      <c r="B4" s="44"/>
      <c r="C4" s="45"/>
      <c r="D4" s="5" t="s">
        <v>9</v>
      </c>
      <c r="E4" s="1">
        <f>'I4.0 Auswirkung_Nachher'!E4-'Selbstbewertung - Schritt 1'!$E4</f>
        <v>0</v>
      </c>
      <c r="F4" s="1">
        <f>'I4.0 Auswirkung_Nachher'!F4-'Selbstbewertung - Schritt 1'!$E4</f>
        <v>0</v>
      </c>
      <c r="G4" s="1">
        <f>'I4.0 Auswirkung_Nachher'!G4-'Selbstbewertung - Schritt 1'!$E4</f>
        <v>0</v>
      </c>
      <c r="H4" s="1">
        <f>'I4.0 Auswirkung_Nachher'!H4-'Selbstbewertung - Schritt 1'!$E4</f>
        <v>0</v>
      </c>
      <c r="I4" s="1">
        <f>'I4.0 Auswirkung_Nachher'!I4-'Selbstbewertung - Schritt 1'!$E4</f>
        <v>0</v>
      </c>
      <c r="J4" s="1">
        <f>'I4.0 Auswirkung_Nachher'!J4-'Selbstbewertung - Schritt 1'!$E4</f>
        <v>-1</v>
      </c>
      <c r="K4" s="1">
        <f>'I4.0 Auswirkung_Nachher'!K4-'Selbstbewertung - Schritt 1'!$E4</f>
        <v>0</v>
      </c>
      <c r="L4" s="1">
        <f>'I4.0 Auswirkung_Nachher'!L4-'Selbstbewertung - Schritt 1'!$E4</f>
        <v>0</v>
      </c>
      <c r="M4" s="1">
        <f>'I4.0 Auswirkung_Nachher'!M4-'Selbstbewertung - Schritt 1'!$E4</f>
        <v>0</v>
      </c>
      <c r="N4" s="1">
        <f>'I4.0 Auswirkung_Nachher'!N4-'Selbstbewertung - Schritt 1'!$E4</f>
        <v>0</v>
      </c>
      <c r="O4" s="1">
        <f>'I4.0 Auswirkung_Nachher'!O4-'Selbstbewertung - Schritt 1'!$E4</f>
        <v>1</v>
      </c>
      <c r="P4" s="1">
        <f>'I4.0 Auswirkung_Nachher'!P4-'Selbstbewertung - Schritt 1'!$E4</f>
        <v>0</v>
      </c>
      <c r="Q4" s="1">
        <f>'I4.0 Auswirkung_Nachher'!Q4-'Selbstbewertung - Schritt 1'!$E4</f>
        <v>1</v>
      </c>
      <c r="R4" s="1">
        <f>'I4.0 Auswirkung_Nachher'!R4-'Selbstbewertung - Schritt 1'!$E4</f>
        <v>0</v>
      </c>
      <c r="S4" s="1">
        <f>'I4.0 Auswirkung_Nachher'!S4-'Selbstbewertung - Schritt 1'!$E4</f>
        <v>1</v>
      </c>
      <c r="T4" s="1">
        <f>'I4.0 Auswirkung_Nachher'!T4-'Selbstbewertung - Schritt 1'!$E4</f>
        <v>0</v>
      </c>
    </row>
    <row r="5" spans="1:20" ht="60.75" customHeight="1" x14ac:dyDescent="0.25">
      <c r="A5" s="43"/>
      <c r="B5" s="44"/>
      <c r="C5" s="45"/>
      <c r="D5" s="5" t="s">
        <v>10</v>
      </c>
      <c r="E5" s="1">
        <f>'I4.0 Auswirkung_Nachher'!E5-'Selbstbewertung - Schritt 1'!$E5</f>
        <v>0</v>
      </c>
      <c r="F5" s="1">
        <f>'I4.0 Auswirkung_Nachher'!F5-'Selbstbewertung - Schritt 1'!$E5</f>
        <v>1</v>
      </c>
      <c r="G5" s="1">
        <f>'I4.0 Auswirkung_Nachher'!G5-'Selbstbewertung - Schritt 1'!$E5</f>
        <v>2</v>
      </c>
      <c r="H5" s="1">
        <f>'I4.0 Auswirkung_Nachher'!H5-'Selbstbewertung - Schritt 1'!$E5</f>
        <v>0</v>
      </c>
      <c r="I5" s="1">
        <f>'I4.0 Auswirkung_Nachher'!I5-'Selbstbewertung - Schritt 1'!$E5</f>
        <v>0</v>
      </c>
      <c r="J5" s="1">
        <f>'I4.0 Auswirkung_Nachher'!J5-'Selbstbewertung - Schritt 1'!$E5</f>
        <v>0</v>
      </c>
      <c r="K5" s="1">
        <f>'I4.0 Auswirkung_Nachher'!K5-'Selbstbewertung - Schritt 1'!$E5</f>
        <v>0</v>
      </c>
      <c r="L5" s="1">
        <f>'I4.0 Auswirkung_Nachher'!L5-'Selbstbewertung - Schritt 1'!$E5</f>
        <v>0</v>
      </c>
      <c r="M5" s="1">
        <f>'I4.0 Auswirkung_Nachher'!M5-'Selbstbewertung - Schritt 1'!$E5</f>
        <v>0</v>
      </c>
      <c r="N5" s="1">
        <f>'I4.0 Auswirkung_Nachher'!N5-'Selbstbewertung - Schritt 1'!$E5</f>
        <v>0</v>
      </c>
      <c r="O5" s="1">
        <f>'I4.0 Auswirkung_Nachher'!O5-'Selbstbewertung - Schritt 1'!$E5</f>
        <v>0</v>
      </c>
      <c r="P5" s="1">
        <f>'I4.0 Auswirkung_Nachher'!P5-'Selbstbewertung - Schritt 1'!$E5</f>
        <v>3</v>
      </c>
      <c r="Q5" s="1">
        <f>'I4.0 Auswirkung_Nachher'!Q5-'Selbstbewertung - Schritt 1'!$E5</f>
        <v>0</v>
      </c>
      <c r="R5" s="1">
        <f>'I4.0 Auswirkung_Nachher'!R5-'Selbstbewertung - Schritt 1'!$E5</f>
        <v>3</v>
      </c>
      <c r="S5" s="1">
        <f>'I4.0 Auswirkung_Nachher'!S5-'Selbstbewertung - Schritt 1'!$E5</f>
        <v>0</v>
      </c>
      <c r="T5" s="1">
        <f>'I4.0 Auswirkung_Nachher'!T5-'Selbstbewertung - Schritt 1'!$E5</f>
        <v>0</v>
      </c>
    </row>
    <row r="6" spans="1:20" ht="60.75" customHeight="1" x14ac:dyDescent="0.25">
      <c r="A6" s="43"/>
      <c r="B6" s="44"/>
      <c r="C6" s="45"/>
      <c r="D6" s="5" t="s">
        <v>11</v>
      </c>
      <c r="E6" s="1">
        <f>'I4.0 Auswirkung_Nachher'!E6-'Selbstbewertung - Schritt 1'!$E6</f>
        <v>0</v>
      </c>
      <c r="F6" s="1">
        <f>'I4.0 Auswirkung_Nachher'!F6-'Selbstbewertung - Schritt 1'!$E6</f>
        <v>0</v>
      </c>
      <c r="G6" s="1">
        <f>'I4.0 Auswirkung_Nachher'!G6-'Selbstbewertung - Schritt 1'!$E6</f>
        <v>0</v>
      </c>
      <c r="H6" s="1">
        <f>'I4.0 Auswirkung_Nachher'!H6-'Selbstbewertung - Schritt 1'!$E6</f>
        <v>2</v>
      </c>
      <c r="I6" s="1">
        <f>'I4.0 Auswirkung_Nachher'!I6-'Selbstbewertung - Schritt 1'!$E6</f>
        <v>0</v>
      </c>
      <c r="J6" s="1">
        <f>'I4.0 Auswirkung_Nachher'!J6-'Selbstbewertung - Schritt 1'!$E6</f>
        <v>1</v>
      </c>
      <c r="K6" s="1">
        <f>'I4.0 Auswirkung_Nachher'!K6-'Selbstbewertung - Schritt 1'!$E6</f>
        <v>2</v>
      </c>
      <c r="L6" s="1">
        <f>'I4.0 Auswirkung_Nachher'!L6-'Selbstbewertung - Schritt 1'!$E6</f>
        <v>3</v>
      </c>
      <c r="M6" s="1">
        <f>'I4.0 Auswirkung_Nachher'!M6-'Selbstbewertung - Schritt 1'!$E6</f>
        <v>0</v>
      </c>
      <c r="N6" s="1">
        <f>'I4.0 Auswirkung_Nachher'!N6-'Selbstbewertung - Schritt 1'!$E6</f>
        <v>0</v>
      </c>
      <c r="O6" s="1">
        <f>'I4.0 Auswirkung_Nachher'!O6-'Selbstbewertung - Schritt 1'!$E6</f>
        <v>-1</v>
      </c>
      <c r="P6" s="1">
        <f>'I4.0 Auswirkung_Nachher'!P6-'Selbstbewertung - Schritt 1'!$E6</f>
        <v>0</v>
      </c>
      <c r="Q6" s="1">
        <f>'I4.0 Auswirkung_Nachher'!Q6-'Selbstbewertung - Schritt 1'!$E6</f>
        <v>1</v>
      </c>
      <c r="R6" s="1">
        <f>'I4.0 Auswirkung_Nachher'!R6-'Selbstbewertung - Schritt 1'!$E6</f>
        <v>1</v>
      </c>
      <c r="S6" s="1">
        <f>'I4.0 Auswirkung_Nachher'!S6-'Selbstbewertung - Schritt 1'!$E6</f>
        <v>1</v>
      </c>
      <c r="T6" s="1">
        <f>'I4.0 Auswirkung_Nachher'!T6-'Selbstbewertung - Schritt 1'!$E6</f>
        <v>0</v>
      </c>
    </row>
    <row r="7" spans="1:20" ht="60.75" customHeight="1" x14ac:dyDescent="0.25">
      <c r="A7" s="43"/>
      <c r="B7" s="44"/>
      <c r="C7" s="45"/>
      <c r="D7" s="5" t="s">
        <v>12</v>
      </c>
      <c r="E7" s="1">
        <f>'I4.0 Auswirkung_Nachher'!E7-'Selbstbewertung - Schritt 1'!$E7</f>
        <v>0</v>
      </c>
      <c r="F7" s="1">
        <f>'I4.0 Auswirkung_Nachher'!F7-'Selbstbewertung - Schritt 1'!$E7</f>
        <v>1</v>
      </c>
      <c r="G7" s="1">
        <f>'I4.0 Auswirkung_Nachher'!G7-'Selbstbewertung - Schritt 1'!$E7</f>
        <v>0</v>
      </c>
      <c r="H7" s="1">
        <f>'I4.0 Auswirkung_Nachher'!H7-'Selbstbewertung - Schritt 1'!$E7</f>
        <v>2</v>
      </c>
      <c r="I7" s="1">
        <f>'I4.0 Auswirkung_Nachher'!I7-'Selbstbewertung - Schritt 1'!$E7</f>
        <v>0</v>
      </c>
      <c r="J7" s="1">
        <f>'I4.0 Auswirkung_Nachher'!J7-'Selbstbewertung - Schritt 1'!$E7</f>
        <v>1</v>
      </c>
      <c r="K7" s="1">
        <f>'I4.0 Auswirkung_Nachher'!K7-'Selbstbewertung - Schritt 1'!$E7</f>
        <v>2</v>
      </c>
      <c r="L7" s="1">
        <f>'I4.0 Auswirkung_Nachher'!L7-'Selbstbewertung - Schritt 1'!$E7</f>
        <v>2</v>
      </c>
      <c r="M7" s="1">
        <f>'I4.0 Auswirkung_Nachher'!M7-'Selbstbewertung - Schritt 1'!$E7</f>
        <v>0</v>
      </c>
      <c r="N7" s="1">
        <f>'I4.0 Auswirkung_Nachher'!N7-'Selbstbewertung - Schritt 1'!$E7</f>
        <v>0</v>
      </c>
      <c r="O7" s="1">
        <f>'I4.0 Auswirkung_Nachher'!O7-'Selbstbewertung - Schritt 1'!$E7</f>
        <v>-1</v>
      </c>
      <c r="P7" s="1">
        <f>'I4.0 Auswirkung_Nachher'!P7-'Selbstbewertung - Schritt 1'!$E7</f>
        <v>1</v>
      </c>
      <c r="Q7" s="1">
        <f>'I4.0 Auswirkung_Nachher'!Q7-'Selbstbewertung - Schritt 1'!$E7</f>
        <v>1</v>
      </c>
      <c r="R7" s="1">
        <f>'I4.0 Auswirkung_Nachher'!R7-'Selbstbewertung - Schritt 1'!$E7</f>
        <v>1</v>
      </c>
      <c r="S7" s="1">
        <f>'I4.0 Auswirkung_Nachher'!S7-'Selbstbewertung - Schritt 1'!$E7</f>
        <v>1</v>
      </c>
      <c r="T7" s="1">
        <f>'I4.0 Auswirkung_Nachher'!T7-'Selbstbewertung - Schritt 1'!$E7</f>
        <v>0</v>
      </c>
    </row>
    <row r="8" spans="1:20" ht="30.75" customHeight="1" x14ac:dyDescent="0.25">
      <c r="A8" s="43"/>
      <c r="B8" s="44" t="s">
        <v>3</v>
      </c>
      <c r="C8" s="45"/>
      <c r="D8" s="5" t="s">
        <v>13</v>
      </c>
      <c r="E8" s="1">
        <f>'I4.0 Auswirkung_Nachher'!E8-'Selbstbewertung - Schritt 1'!$E8</f>
        <v>0</v>
      </c>
      <c r="F8" s="1">
        <f>'I4.0 Auswirkung_Nachher'!F8-'Selbstbewertung - Schritt 1'!$E8</f>
        <v>0</v>
      </c>
      <c r="G8" s="1">
        <f>'I4.0 Auswirkung_Nachher'!G8-'Selbstbewertung - Schritt 1'!$E8</f>
        <v>0</v>
      </c>
      <c r="H8" s="1">
        <f>'I4.0 Auswirkung_Nachher'!H8-'Selbstbewertung - Schritt 1'!$E8</f>
        <v>0</v>
      </c>
      <c r="I8" s="1">
        <f>'I4.0 Auswirkung_Nachher'!I8-'Selbstbewertung - Schritt 1'!$E8</f>
        <v>3</v>
      </c>
      <c r="J8" s="1">
        <f>'I4.0 Auswirkung_Nachher'!J8-'Selbstbewertung - Schritt 1'!$E8</f>
        <v>0</v>
      </c>
      <c r="K8" s="1">
        <f>'I4.0 Auswirkung_Nachher'!K8-'Selbstbewertung - Schritt 1'!$E8</f>
        <v>4</v>
      </c>
      <c r="L8" s="1">
        <f>'I4.0 Auswirkung_Nachher'!L8-'Selbstbewertung - Schritt 1'!$E8</f>
        <v>0</v>
      </c>
      <c r="M8" s="1">
        <f>'I4.0 Auswirkung_Nachher'!M8-'Selbstbewertung - Schritt 1'!$E8</f>
        <v>3</v>
      </c>
      <c r="N8" s="1">
        <f>'I4.0 Auswirkung_Nachher'!N8-'Selbstbewertung - Schritt 1'!$E8</f>
        <v>0</v>
      </c>
      <c r="O8" s="1">
        <f>'I4.0 Auswirkung_Nachher'!O8-'Selbstbewertung - Schritt 1'!$E8</f>
        <v>0</v>
      </c>
      <c r="P8" s="1">
        <f>'I4.0 Auswirkung_Nachher'!P8-'Selbstbewertung - Schritt 1'!$E8</f>
        <v>2</v>
      </c>
      <c r="Q8" s="1">
        <f>'I4.0 Auswirkung_Nachher'!Q8-'Selbstbewertung - Schritt 1'!$E8</f>
        <v>2</v>
      </c>
      <c r="R8" s="1">
        <f>'I4.0 Auswirkung_Nachher'!R8-'Selbstbewertung - Schritt 1'!$E8</f>
        <v>0</v>
      </c>
      <c r="S8" s="1">
        <f>'I4.0 Auswirkung_Nachher'!S8-'Selbstbewertung - Schritt 1'!$E8</f>
        <v>2</v>
      </c>
      <c r="T8" s="1">
        <f>'I4.0 Auswirkung_Nachher'!T8-'Selbstbewertung - Schritt 1'!$E8</f>
        <v>3</v>
      </c>
    </row>
    <row r="9" spans="1:20" ht="30.75" customHeight="1" x14ac:dyDescent="0.25">
      <c r="A9" s="43"/>
      <c r="B9" s="44"/>
      <c r="C9" s="45"/>
      <c r="D9" s="5" t="s">
        <v>14</v>
      </c>
      <c r="E9" s="1">
        <f>'I4.0 Auswirkung_Nachher'!E9-'Selbstbewertung - Schritt 1'!$E9</f>
        <v>0</v>
      </c>
      <c r="F9" s="1">
        <f>'I4.0 Auswirkung_Nachher'!F9-'Selbstbewertung - Schritt 1'!$E9</f>
        <v>1</v>
      </c>
      <c r="G9" s="1">
        <f>'I4.0 Auswirkung_Nachher'!G9-'Selbstbewertung - Schritt 1'!$E9</f>
        <v>2</v>
      </c>
      <c r="H9" s="1">
        <f>'I4.0 Auswirkung_Nachher'!H9-'Selbstbewertung - Schritt 1'!$E9</f>
        <v>0</v>
      </c>
      <c r="I9" s="1">
        <f>'I4.0 Auswirkung_Nachher'!I9-'Selbstbewertung - Schritt 1'!$E9</f>
        <v>2</v>
      </c>
      <c r="J9" s="1">
        <f>'I4.0 Auswirkung_Nachher'!J9-'Selbstbewertung - Schritt 1'!$E9</f>
        <v>1</v>
      </c>
      <c r="K9" s="1">
        <f>'I4.0 Auswirkung_Nachher'!K9-'Selbstbewertung - Schritt 1'!$E9</f>
        <v>3</v>
      </c>
      <c r="L9" s="1">
        <f>'I4.0 Auswirkung_Nachher'!L9-'Selbstbewertung - Schritt 1'!$E9</f>
        <v>0</v>
      </c>
      <c r="M9" s="1">
        <f>'I4.0 Auswirkung_Nachher'!M9-'Selbstbewertung - Schritt 1'!$E9</f>
        <v>3</v>
      </c>
      <c r="N9" s="1">
        <f>'I4.0 Auswirkung_Nachher'!N9-'Selbstbewertung - Schritt 1'!$E9</f>
        <v>0</v>
      </c>
      <c r="O9" s="1">
        <f>'I4.0 Auswirkung_Nachher'!O9-'Selbstbewertung - Schritt 1'!$E9</f>
        <v>0</v>
      </c>
      <c r="P9" s="1">
        <f>'I4.0 Auswirkung_Nachher'!P9-'Selbstbewertung - Schritt 1'!$E9</f>
        <v>3</v>
      </c>
      <c r="Q9" s="1">
        <f>'I4.0 Auswirkung_Nachher'!Q9-'Selbstbewertung - Schritt 1'!$E9</f>
        <v>1</v>
      </c>
      <c r="R9" s="1">
        <f>'I4.0 Auswirkung_Nachher'!R9-'Selbstbewertung - Schritt 1'!$E9</f>
        <v>0</v>
      </c>
      <c r="S9" s="1">
        <f>'I4.0 Auswirkung_Nachher'!S9-'Selbstbewertung - Schritt 1'!$E9</f>
        <v>3</v>
      </c>
      <c r="T9" s="1">
        <f>'I4.0 Auswirkung_Nachher'!T9-'Selbstbewertung - Schritt 1'!$E9</f>
        <v>3</v>
      </c>
    </row>
    <row r="10" spans="1:20" ht="30.75" customHeight="1" x14ac:dyDescent="0.25">
      <c r="A10" s="43"/>
      <c r="B10" s="44"/>
      <c r="C10" s="45"/>
      <c r="D10" s="5" t="s">
        <v>15</v>
      </c>
      <c r="E10" s="1">
        <f>'I4.0 Auswirkung_Nachher'!E10-'Selbstbewertung - Schritt 1'!$E10</f>
        <v>2</v>
      </c>
      <c r="F10" s="1">
        <f>'I4.0 Auswirkung_Nachher'!F10-'Selbstbewertung - Schritt 1'!$E10</f>
        <v>0</v>
      </c>
      <c r="G10" s="1">
        <f>'I4.0 Auswirkung_Nachher'!G10-'Selbstbewertung - Schritt 1'!$E10</f>
        <v>0</v>
      </c>
      <c r="H10" s="1">
        <f>'I4.0 Auswirkung_Nachher'!H10-'Selbstbewertung - Schritt 1'!$E10</f>
        <v>2</v>
      </c>
      <c r="I10" s="1">
        <f>'I4.0 Auswirkung_Nachher'!I10-'Selbstbewertung - Schritt 1'!$E10</f>
        <v>0</v>
      </c>
      <c r="J10" s="1">
        <f>'I4.0 Auswirkung_Nachher'!J10-'Selbstbewertung - Schritt 1'!$E10</f>
        <v>0</v>
      </c>
      <c r="K10" s="1">
        <f>'I4.0 Auswirkung_Nachher'!K10-'Selbstbewertung - Schritt 1'!$E10</f>
        <v>2</v>
      </c>
      <c r="L10" s="1">
        <f>'I4.0 Auswirkung_Nachher'!L10-'Selbstbewertung - Schritt 1'!$E10</f>
        <v>2</v>
      </c>
      <c r="M10" s="1">
        <f>'I4.0 Auswirkung_Nachher'!M10-'Selbstbewertung - Schritt 1'!$E10</f>
        <v>2</v>
      </c>
      <c r="N10" s="1">
        <f>'I4.0 Auswirkung_Nachher'!N10-'Selbstbewertung - Schritt 1'!$E10</f>
        <v>0</v>
      </c>
      <c r="O10" s="1">
        <f>'I4.0 Auswirkung_Nachher'!O10-'Selbstbewertung - Schritt 1'!$E10</f>
        <v>1</v>
      </c>
      <c r="P10" s="1">
        <f>'I4.0 Auswirkung_Nachher'!P10-'Selbstbewertung - Schritt 1'!$E10</f>
        <v>0</v>
      </c>
      <c r="Q10" s="1">
        <f>'I4.0 Auswirkung_Nachher'!Q10-'Selbstbewertung - Schritt 1'!$E10</f>
        <v>2</v>
      </c>
      <c r="R10" s="1">
        <f>'I4.0 Auswirkung_Nachher'!R10-'Selbstbewertung - Schritt 1'!$E10</f>
        <v>0</v>
      </c>
      <c r="S10" s="1">
        <f>'I4.0 Auswirkung_Nachher'!S10-'Selbstbewertung - Schritt 1'!$E10</f>
        <v>0</v>
      </c>
      <c r="T10" s="1">
        <f>'I4.0 Auswirkung_Nachher'!T10-'Selbstbewertung - Schritt 1'!$E10</f>
        <v>0</v>
      </c>
    </row>
    <row r="11" spans="1:20" ht="90.75" customHeight="1" x14ac:dyDescent="0.25">
      <c r="A11" s="43"/>
      <c r="B11" s="44"/>
      <c r="C11" s="45"/>
      <c r="D11" s="5" t="s">
        <v>16</v>
      </c>
      <c r="E11" s="1">
        <f>'I4.0 Auswirkung_Nachher'!E11-'Selbstbewertung - Schritt 1'!$E11</f>
        <v>0</v>
      </c>
      <c r="F11" s="1">
        <f>'I4.0 Auswirkung_Nachher'!F11-'Selbstbewertung - Schritt 1'!$E11</f>
        <v>4</v>
      </c>
      <c r="G11" s="1">
        <f>'I4.0 Auswirkung_Nachher'!G11-'Selbstbewertung - Schritt 1'!$E11</f>
        <v>3</v>
      </c>
      <c r="H11" s="1">
        <f>'I4.0 Auswirkung_Nachher'!H11-'Selbstbewertung - Schritt 1'!$E11</f>
        <v>1</v>
      </c>
      <c r="I11" s="1">
        <f>'I4.0 Auswirkung_Nachher'!I11-'Selbstbewertung - Schritt 1'!$E11</f>
        <v>0</v>
      </c>
      <c r="J11" s="1">
        <f>'I4.0 Auswirkung_Nachher'!J11-'Selbstbewertung - Schritt 1'!$E11</f>
        <v>0</v>
      </c>
      <c r="K11" s="1">
        <f>'I4.0 Auswirkung_Nachher'!K11-'Selbstbewertung - Schritt 1'!$E11</f>
        <v>0</v>
      </c>
      <c r="L11" s="1">
        <f>'I4.0 Auswirkung_Nachher'!L11-'Selbstbewertung - Schritt 1'!$E11</f>
        <v>1</v>
      </c>
      <c r="M11" s="1">
        <f>'I4.0 Auswirkung_Nachher'!M11-'Selbstbewertung - Schritt 1'!$E11</f>
        <v>0</v>
      </c>
      <c r="N11" s="1">
        <f>'I4.0 Auswirkung_Nachher'!N11-'Selbstbewertung - Schritt 1'!$E11</f>
        <v>0</v>
      </c>
      <c r="O11" s="1">
        <f>'I4.0 Auswirkung_Nachher'!O11-'Selbstbewertung - Schritt 1'!$E11</f>
        <v>3</v>
      </c>
      <c r="P11" s="1">
        <f>'I4.0 Auswirkung_Nachher'!P11-'Selbstbewertung - Schritt 1'!$E11</f>
        <v>0</v>
      </c>
      <c r="Q11" s="1">
        <f>'I4.0 Auswirkung_Nachher'!Q11-'Selbstbewertung - Schritt 1'!$E11</f>
        <v>0</v>
      </c>
      <c r="R11" s="1">
        <f>'I4.0 Auswirkung_Nachher'!R11-'Selbstbewertung - Schritt 1'!$E11</f>
        <v>3</v>
      </c>
      <c r="S11" s="1">
        <f>'I4.0 Auswirkung_Nachher'!S11-'Selbstbewertung - Schritt 1'!$E11</f>
        <v>0</v>
      </c>
      <c r="T11" s="1">
        <f>'I4.0 Auswirkung_Nachher'!T11-'Selbstbewertung - Schritt 1'!$E11</f>
        <v>0</v>
      </c>
    </row>
    <row r="12" spans="1:20" ht="30.75" customHeight="1" x14ac:dyDescent="0.25">
      <c r="A12" s="43"/>
      <c r="B12" s="44" t="s">
        <v>4</v>
      </c>
      <c r="C12" s="45"/>
      <c r="D12" s="5" t="s">
        <v>17</v>
      </c>
      <c r="E12" s="1">
        <f>'I4.0 Auswirkung_Nachher'!E12-'Selbstbewertung - Schritt 1'!$E12</f>
        <v>1</v>
      </c>
      <c r="F12" s="1">
        <f>'I4.0 Auswirkung_Nachher'!F12-'Selbstbewertung - Schritt 1'!$E12</f>
        <v>1</v>
      </c>
      <c r="G12" s="1">
        <f>'I4.0 Auswirkung_Nachher'!G12-'Selbstbewertung - Schritt 1'!$E12</f>
        <v>0</v>
      </c>
      <c r="H12" s="1">
        <f>'I4.0 Auswirkung_Nachher'!H12-'Selbstbewertung - Schritt 1'!$E12</f>
        <v>0</v>
      </c>
      <c r="I12" s="1">
        <f>'I4.0 Auswirkung_Nachher'!I12-'Selbstbewertung - Schritt 1'!$E12</f>
        <v>2</v>
      </c>
      <c r="J12" s="1">
        <f>'I4.0 Auswirkung_Nachher'!J12-'Selbstbewertung - Schritt 1'!$E12</f>
        <v>0</v>
      </c>
      <c r="K12" s="1">
        <f>'I4.0 Auswirkung_Nachher'!K12-'Selbstbewertung - Schritt 1'!$E12</f>
        <v>1</v>
      </c>
      <c r="L12" s="1">
        <f>'I4.0 Auswirkung_Nachher'!L12-'Selbstbewertung - Schritt 1'!$E12</f>
        <v>0</v>
      </c>
      <c r="M12" s="1">
        <f>'I4.0 Auswirkung_Nachher'!M12-'Selbstbewertung - Schritt 1'!$E12</f>
        <v>0</v>
      </c>
      <c r="N12" s="1">
        <f>'I4.0 Auswirkung_Nachher'!N12-'Selbstbewertung - Schritt 1'!$E12</f>
        <v>0</v>
      </c>
      <c r="O12" s="1">
        <f>'I4.0 Auswirkung_Nachher'!O12-'Selbstbewertung - Schritt 1'!$E12</f>
        <v>0</v>
      </c>
      <c r="P12" s="1">
        <f>'I4.0 Auswirkung_Nachher'!P12-'Selbstbewertung - Schritt 1'!$E12</f>
        <v>0</v>
      </c>
      <c r="Q12" s="1">
        <f>'I4.0 Auswirkung_Nachher'!Q12-'Selbstbewertung - Schritt 1'!$E12</f>
        <v>1</v>
      </c>
      <c r="R12" s="1">
        <f>'I4.0 Auswirkung_Nachher'!R12-'Selbstbewertung - Schritt 1'!$E12</f>
        <v>0</v>
      </c>
      <c r="S12" s="1">
        <f>'I4.0 Auswirkung_Nachher'!S12-'Selbstbewertung - Schritt 1'!$E12</f>
        <v>2</v>
      </c>
      <c r="T12" s="1">
        <f>'I4.0 Auswirkung_Nachher'!T12-'Selbstbewertung - Schritt 1'!$E12</f>
        <v>1</v>
      </c>
    </row>
    <row r="13" spans="1:20" ht="30.75" customHeight="1" x14ac:dyDescent="0.25">
      <c r="A13" s="43"/>
      <c r="B13" s="44"/>
      <c r="C13" s="45"/>
      <c r="D13" s="5" t="s">
        <v>18</v>
      </c>
      <c r="E13" s="1">
        <f>'I4.0 Auswirkung_Nachher'!E13-'Selbstbewertung - Schritt 1'!$E13</f>
        <v>2</v>
      </c>
      <c r="F13" s="1">
        <f>'I4.0 Auswirkung_Nachher'!F13-'Selbstbewertung - Schritt 1'!$E13</f>
        <v>1</v>
      </c>
      <c r="G13" s="1">
        <f>'I4.0 Auswirkung_Nachher'!G13-'Selbstbewertung - Schritt 1'!$E13</f>
        <v>1</v>
      </c>
      <c r="H13" s="1">
        <f>'I4.0 Auswirkung_Nachher'!H13-'Selbstbewertung - Schritt 1'!$E13</f>
        <v>2</v>
      </c>
      <c r="I13" s="1">
        <f>'I4.0 Auswirkung_Nachher'!I13-'Selbstbewertung - Schritt 1'!$E13</f>
        <v>2</v>
      </c>
      <c r="J13" s="1">
        <f>'I4.0 Auswirkung_Nachher'!J13-'Selbstbewertung - Schritt 1'!$E13</f>
        <v>1</v>
      </c>
      <c r="K13" s="1">
        <f>'I4.0 Auswirkung_Nachher'!K13-'Selbstbewertung - Schritt 1'!$E13</f>
        <v>2</v>
      </c>
      <c r="L13" s="1">
        <f>'I4.0 Auswirkung_Nachher'!L13-'Selbstbewertung - Schritt 1'!$E13</f>
        <v>2</v>
      </c>
      <c r="M13" s="1">
        <f>'I4.0 Auswirkung_Nachher'!M13-'Selbstbewertung - Schritt 1'!$E13</f>
        <v>1</v>
      </c>
      <c r="N13" s="1">
        <f>'I4.0 Auswirkung_Nachher'!N13-'Selbstbewertung - Schritt 1'!$E13</f>
        <v>2</v>
      </c>
      <c r="O13" s="1">
        <f>'I4.0 Auswirkung_Nachher'!O13-'Selbstbewertung - Schritt 1'!$E13</f>
        <v>2</v>
      </c>
      <c r="P13" s="1">
        <f>'I4.0 Auswirkung_Nachher'!P13-'Selbstbewertung - Schritt 1'!$E13</f>
        <v>0</v>
      </c>
      <c r="Q13" s="1">
        <f>'I4.0 Auswirkung_Nachher'!Q13-'Selbstbewertung - Schritt 1'!$E13</f>
        <v>2</v>
      </c>
      <c r="R13" s="1">
        <f>'I4.0 Auswirkung_Nachher'!R13-'Selbstbewertung - Schritt 1'!$E13</f>
        <v>1</v>
      </c>
      <c r="S13" s="1">
        <f>'I4.0 Auswirkung_Nachher'!S13-'Selbstbewertung - Schritt 1'!$E13</f>
        <v>1</v>
      </c>
      <c r="T13" s="1">
        <f>'I4.0 Auswirkung_Nachher'!T13-'Selbstbewertung - Schritt 1'!$E13</f>
        <v>2</v>
      </c>
    </row>
    <row r="14" spans="1:20" ht="45.75" customHeight="1" x14ac:dyDescent="0.25">
      <c r="A14" s="43"/>
      <c r="B14" s="44"/>
      <c r="C14" s="45"/>
      <c r="D14" s="5" t="s">
        <v>19</v>
      </c>
      <c r="E14" s="1">
        <f>'I4.0 Auswirkung_Nachher'!E14-'Selbstbewertung - Schritt 1'!$E14</f>
        <v>3</v>
      </c>
      <c r="F14" s="1">
        <f>'I4.0 Auswirkung_Nachher'!F14-'Selbstbewertung - Schritt 1'!$E14</f>
        <v>1</v>
      </c>
      <c r="G14" s="1">
        <f>'I4.0 Auswirkung_Nachher'!G14-'Selbstbewertung - Schritt 1'!$E14</f>
        <v>1</v>
      </c>
      <c r="H14" s="1">
        <f>'I4.0 Auswirkung_Nachher'!H14-'Selbstbewertung - Schritt 1'!$E14</f>
        <v>3</v>
      </c>
      <c r="I14" s="1">
        <f>'I4.0 Auswirkung_Nachher'!I14-'Selbstbewertung - Schritt 1'!$E14</f>
        <v>1</v>
      </c>
      <c r="J14" s="1">
        <f>'I4.0 Auswirkung_Nachher'!J14-'Selbstbewertung - Schritt 1'!$E14</f>
        <v>4</v>
      </c>
      <c r="K14" s="1">
        <f>'I4.0 Auswirkung_Nachher'!K14-'Selbstbewertung - Schritt 1'!$E14</f>
        <v>2</v>
      </c>
      <c r="L14" s="1">
        <f>'I4.0 Auswirkung_Nachher'!L14-'Selbstbewertung - Schritt 1'!$E14</f>
        <v>1</v>
      </c>
      <c r="M14" s="1">
        <f>'I4.0 Auswirkung_Nachher'!M14-'Selbstbewertung - Schritt 1'!$E14</f>
        <v>0</v>
      </c>
      <c r="N14" s="1">
        <f>'I4.0 Auswirkung_Nachher'!N14-'Selbstbewertung - Schritt 1'!$E14</f>
        <v>3</v>
      </c>
      <c r="O14" s="1">
        <f>'I4.0 Auswirkung_Nachher'!O14-'Selbstbewertung - Schritt 1'!$E14</f>
        <v>2</v>
      </c>
      <c r="P14" s="1">
        <f>'I4.0 Auswirkung_Nachher'!P14-'Selbstbewertung - Schritt 1'!$E14</f>
        <v>1</v>
      </c>
      <c r="Q14" s="1">
        <f>'I4.0 Auswirkung_Nachher'!Q14-'Selbstbewertung - Schritt 1'!$E14</f>
        <v>3</v>
      </c>
      <c r="R14" s="1">
        <f>'I4.0 Auswirkung_Nachher'!R14-'Selbstbewertung - Schritt 1'!$E14</f>
        <v>2</v>
      </c>
      <c r="S14" s="1">
        <f>'I4.0 Auswirkung_Nachher'!S14-'Selbstbewertung - Schritt 1'!$E14</f>
        <v>2</v>
      </c>
      <c r="T14" s="1">
        <f>'I4.0 Auswirkung_Nachher'!T14-'Selbstbewertung - Schritt 1'!$E14</f>
        <v>1</v>
      </c>
    </row>
    <row r="15" spans="1:20" ht="45.75" customHeight="1" x14ac:dyDescent="0.25">
      <c r="A15" s="43"/>
      <c r="B15" s="44"/>
      <c r="C15" s="45"/>
      <c r="D15" s="5" t="s">
        <v>20</v>
      </c>
      <c r="E15" s="1">
        <f>'I4.0 Auswirkung_Nachher'!E15-'Selbstbewertung - Schritt 1'!$E15</f>
        <v>2</v>
      </c>
      <c r="F15" s="1">
        <f>'I4.0 Auswirkung_Nachher'!F15-'Selbstbewertung - Schritt 1'!$E15</f>
        <v>2</v>
      </c>
      <c r="G15" s="1">
        <f>'I4.0 Auswirkung_Nachher'!G15-'Selbstbewertung - Schritt 1'!$E15</f>
        <v>0</v>
      </c>
      <c r="H15" s="1">
        <f>'I4.0 Auswirkung_Nachher'!H15-'Selbstbewertung - Schritt 1'!$E15</f>
        <v>3</v>
      </c>
      <c r="I15" s="1">
        <f>'I4.0 Auswirkung_Nachher'!I15-'Selbstbewertung - Schritt 1'!$E15</f>
        <v>1</v>
      </c>
      <c r="J15" s="1">
        <f>'I4.0 Auswirkung_Nachher'!J15-'Selbstbewertung - Schritt 1'!$E15</f>
        <v>2</v>
      </c>
      <c r="K15" s="1">
        <f>'I4.0 Auswirkung_Nachher'!K15-'Selbstbewertung - Schritt 1'!$E15</f>
        <v>3</v>
      </c>
      <c r="L15" s="1">
        <f>'I4.0 Auswirkung_Nachher'!L15-'Selbstbewertung - Schritt 1'!$E15</f>
        <v>0</v>
      </c>
      <c r="M15" s="1">
        <f>'I4.0 Auswirkung_Nachher'!M15-'Selbstbewertung - Schritt 1'!$E15</f>
        <v>0</v>
      </c>
      <c r="N15" s="1">
        <f>'I4.0 Auswirkung_Nachher'!N15-'Selbstbewertung - Schritt 1'!$E15</f>
        <v>3</v>
      </c>
      <c r="O15" s="1">
        <f>'I4.0 Auswirkung_Nachher'!O15-'Selbstbewertung - Schritt 1'!$E15</f>
        <v>0</v>
      </c>
      <c r="P15" s="1">
        <f>'I4.0 Auswirkung_Nachher'!P15-'Selbstbewertung - Schritt 1'!$E15</f>
        <v>0</v>
      </c>
      <c r="Q15" s="1">
        <f>'I4.0 Auswirkung_Nachher'!Q15-'Selbstbewertung - Schritt 1'!$E15</f>
        <v>1</v>
      </c>
      <c r="R15" s="1">
        <f>'I4.0 Auswirkung_Nachher'!R15-'Selbstbewertung - Schritt 1'!$E15</f>
        <v>1</v>
      </c>
      <c r="S15" s="1">
        <f>'I4.0 Auswirkung_Nachher'!S15-'Selbstbewertung - Schritt 1'!$E15</f>
        <v>0</v>
      </c>
      <c r="T15" s="1">
        <f>'I4.0 Auswirkung_Nachher'!T15-'Selbstbewertung - Schritt 1'!$E15</f>
        <v>0</v>
      </c>
    </row>
    <row r="16" spans="1:20" ht="45.75" customHeight="1" x14ac:dyDescent="0.25">
      <c r="A16" s="43"/>
      <c r="B16" s="44"/>
      <c r="C16" s="45"/>
      <c r="D16" s="5" t="s">
        <v>21</v>
      </c>
      <c r="E16" s="1">
        <f>'I4.0 Auswirkung_Nachher'!E16-'Selbstbewertung - Schritt 1'!$E16</f>
        <v>2</v>
      </c>
      <c r="F16" s="1">
        <f>'I4.0 Auswirkung_Nachher'!F16-'Selbstbewertung - Schritt 1'!$E16</f>
        <v>2</v>
      </c>
      <c r="G16" s="1">
        <f>'I4.0 Auswirkung_Nachher'!G16-'Selbstbewertung - Schritt 1'!$E16</f>
        <v>1</v>
      </c>
      <c r="H16" s="1">
        <f>'I4.0 Auswirkung_Nachher'!H16-'Selbstbewertung - Schritt 1'!$E16</f>
        <v>2</v>
      </c>
      <c r="I16" s="1">
        <f>'I4.0 Auswirkung_Nachher'!I16-'Selbstbewertung - Schritt 1'!$E16</f>
        <v>0</v>
      </c>
      <c r="J16" s="1">
        <f>'I4.0 Auswirkung_Nachher'!J16-'Selbstbewertung - Schritt 1'!$E16</f>
        <v>2</v>
      </c>
      <c r="K16" s="1">
        <f>'I4.0 Auswirkung_Nachher'!K16-'Selbstbewertung - Schritt 1'!$E16</f>
        <v>1</v>
      </c>
      <c r="L16" s="1">
        <f>'I4.0 Auswirkung_Nachher'!L16-'Selbstbewertung - Schritt 1'!$E16</f>
        <v>1</v>
      </c>
      <c r="M16" s="1">
        <f>'I4.0 Auswirkung_Nachher'!M16-'Selbstbewertung - Schritt 1'!$E16</f>
        <v>0</v>
      </c>
      <c r="N16" s="1">
        <f>'I4.0 Auswirkung_Nachher'!N16-'Selbstbewertung - Schritt 1'!$E16</f>
        <v>2</v>
      </c>
      <c r="O16" s="1">
        <f>'I4.0 Auswirkung_Nachher'!O16-'Selbstbewertung - Schritt 1'!$E16</f>
        <v>0</v>
      </c>
      <c r="P16" s="1">
        <f>'I4.0 Auswirkung_Nachher'!P16-'Selbstbewertung - Schritt 1'!$E16</f>
        <v>2</v>
      </c>
      <c r="Q16" s="1">
        <f>'I4.0 Auswirkung_Nachher'!Q16-'Selbstbewertung - Schritt 1'!$E16</f>
        <v>2</v>
      </c>
      <c r="R16" s="1">
        <f>'I4.0 Auswirkung_Nachher'!R16-'Selbstbewertung - Schritt 1'!$E16</f>
        <v>2</v>
      </c>
      <c r="S16" s="1">
        <f>'I4.0 Auswirkung_Nachher'!S16-'Selbstbewertung - Schritt 1'!$E16</f>
        <v>0</v>
      </c>
      <c r="T16" s="1">
        <f>'I4.0 Auswirkung_Nachher'!T16-'Selbstbewertung - Schritt 1'!$E16</f>
        <v>2</v>
      </c>
    </row>
    <row r="17" spans="1:20" ht="60.75" customHeight="1" x14ac:dyDescent="0.25">
      <c r="A17" s="43"/>
      <c r="B17" s="44" t="s">
        <v>5</v>
      </c>
      <c r="C17" s="45"/>
      <c r="D17" s="5" t="s">
        <v>22</v>
      </c>
      <c r="E17" s="1">
        <f>'I4.0 Auswirkung_Nachher'!E17-'Selbstbewertung - Schritt 1'!$E17</f>
        <v>2</v>
      </c>
      <c r="F17" s="1">
        <f>'I4.0 Auswirkung_Nachher'!F17-'Selbstbewertung - Schritt 1'!$E17</f>
        <v>1</v>
      </c>
      <c r="G17" s="1">
        <f>'I4.0 Auswirkung_Nachher'!G17-'Selbstbewertung - Schritt 1'!$E17</f>
        <v>3</v>
      </c>
      <c r="H17" s="1">
        <f>'I4.0 Auswirkung_Nachher'!H17-'Selbstbewertung - Schritt 1'!$E17</f>
        <v>1</v>
      </c>
      <c r="I17" s="1">
        <f>'I4.0 Auswirkung_Nachher'!I17-'Selbstbewertung - Schritt 1'!$E17</f>
        <v>0</v>
      </c>
      <c r="J17" s="1">
        <f>'I4.0 Auswirkung_Nachher'!J17-'Selbstbewertung - Schritt 1'!$E17</f>
        <v>2</v>
      </c>
      <c r="K17" s="1">
        <f>'I4.0 Auswirkung_Nachher'!K17-'Selbstbewertung - Schritt 1'!$E17</f>
        <v>3</v>
      </c>
      <c r="L17" s="1">
        <f>'I4.0 Auswirkung_Nachher'!L17-'Selbstbewertung - Schritt 1'!$E17</f>
        <v>2</v>
      </c>
      <c r="M17" s="1">
        <f>'I4.0 Auswirkung_Nachher'!M17-'Selbstbewertung - Schritt 1'!$E17</f>
        <v>3</v>
      </c>
      <c r="N17" s="1">
        <f>'I4.0 Auswirkung_Nachher'!N17-'Selbstbewertung - Schritt 1'!$E17</f>
        <v>1</v>
      </c>
      <c r="O17" s="1">
        <f>'I4.0 Auswirkung_Nachher'!O17-'Selbstbewertung - Schritt 1'!$E17</f>
        <v>0</v>
      </c>
      <c r="P17" s="1">
        <f>'I4.0 Auswirkung_Nachher'!P17-'Selbstbewertung - Schritt 1'!$E17</f>
        <v>1</v>
      </c>
      <c r="Q17" s="1">
        <f>'I4.0 Auswirkung_Nachher'!Q17-'Selbstbewertung - Schritt 1'!$E17</f>
        <v>4</v>
      </c>
      <c r="R17" s="1">
        <f>'I4.0 Auswirkung_Nachher'!R17-'Selbstbewertung - Schritt 1'!$E17</f>
        <v>1</v>
      </c>
      <c r="S17" s="1">
        <f>'I4.0 Auswirkung_Nachher'!S17-'Selbstbewertung - Schritt 1'!$E17</f>
        <v>0</v>
      </c>
      <c r="T17" s="1">
        <f>'I4.0 Auswirkung_Nachher'!T17-'Selbstbewertung - Schritt 1'!$E17</f>
        <v>1</v>
      </c>
    </row>
    <row r="18" spans="1:20" ht="60.75" customHeight="1" x14ac:dyDescent="0.25">
      <c r="A18" s="43"/>
      <c r="B18" s="44"/>
      <c r="C18" s="45"/>
      <c r="D18" s="5" t="s">
        <v>23</v>
      </c>
      <c r="E18" s="1">
        <f>'I4.0 Auswirkung_Nachher'!E18-'Selbstbewertung - Schritt 1'!$E18</f>
        <v>2</v>
      </c>
      <c r="F18" s="1">
        <f>'I4.0 Auswirkung_Nachher'!F18-'Selbstbewertung - Schritt 1'!$E18</f>
        <v>2</v>
      </c>
      <c r="G18" s="1">
        <f>'I4.0 Auswirkung_Nachher'!G18-'Selbstbewertung - Schritt 1'!$E18</f>
        <v>2</v>
      </c>
      <c r="H18" s="1">
        <f>'I4.0 Auswirkung_Nachher'!H18-'Selbstbewertung - Schritt 1'!$E18</f>
        <v>1</v>
      </c>
      <c r="I18" s="1">
        <f>'I4.0 Auswirkung_Nachher'!I18-'Selbstbewertung - Schritt 1'!$E18</f>
        <v>0</v>
      </c>
      <c r="J18" s="1">
        <f>'I4.0 Auswirkung_Nachher'!J18-'Selbstbewertung - Schritt 1'!$E18</f>
        <v>3</v>
      </c>
      <c r="K18" s="1">
        <f>'I4.0 Auswirkung_Nachher'!K18-'Selbstbewertung - Schritt 1'!$E18</f>
        <v>2</v>
      </c>
      <c r="L18" s="1">
        <f>'I4.0 Auswirkung_Nachher'!L18-'Selbstbewertung - Schritt 1'!$E18</f>
        <v>2</v>
      </c>
      <c r="M18" s="1">
        <f>'I4.0 Auswirkung_Nachher'!M18-'Selbstbewertung - Schritt 1'!$E18</f>
        <v>0</v>
      </c>
      <c r="N18" s="1">
        <f>'I4.0 Auswirkung_Nachher'!N18-'Selbstbewertung - Schritt 1'!$E18</f>
        <v>1</v>
      </c>
      <c r="O18" s="1">
        <f>'I4.0 Auswirkung_Nachher'!O18-'Selbstbewertung - Schritt 1'!$E18</f>
        <v>1</v>
      </c>
      <c r="P18" s="1">
        <f>'I4.0 Auswirkung_Nachher'!P18-'Selbstbewertung - Schritt 1'!$E18</f>
        <v>3</v>
      </c>
      <c r="Q18" s="1">
        <f>'I4.0 Auswirkung_Nachher'!Q18-'Selbstbewertung - Schritt 1'!$E18</f>
        <v>3</v>
      </c>
      <c r="R18" s="1">
        <f>'I4.0 Auswirkung_Nachher'!R18-'Selbstbewertung - Schritt 1'!$E18</f>
        <v>3</v>
      </c>
      <c r="S18" s="1">
        <f>'I4.0 Auswirkung_Nachher'!S18-'Selbstbewertung - Schritt 1'!$E18</f>
        <v>0</v>
      </c>
      <c r="T18" s="1">
        <f>'I4.0 Auswirkung_Nachher'!T18-'Selbstbewertung - Schritt 1'!$E18</f>
        <v>0</v>
      </c>
    </row>
    <row r="19" spans="1:20" ht="30.75" customHeight="1" x14ac:dyDescent="0.25">
      <c r="A19" s="43"/>
      <c r="B19" s="44"/>
      <c r="C19" s="45"/>
      <c r="D19" s="5" t="s">
        <v>24</v>
      </c>
      <c r="E19" s="1">
        <f>'I4.0 Auswirkung_Nachher'!E19-'Selbstbewertung - Schritt 1'!$E19</f>
        <v>0</v>
      </c>
      <c r="F19" s="1">
        <f>'I4.0 Auswirkung_Nachher'!F19-'Selbstbewertung - Schritt 1'!$E19</f>
        <v>0</v>
      </c>
      <c r="G19" s="1">
        <f>'I4.0 Auswirkung_Nachher'!G19-'Selbstbewertung - Schritt 1'!$E19</f>
        <v>0</v>
      </c>
      <c r="H19" s="1">
        <f>'I4.0 Auswirkung_Nachher'!H19-'Selbstbewertung - Schritt 1'!$E19</f>
        <v>0</v>
      </c>
      <c r="I19" s="1">
        <f>'I4.0 Auswirkung_Nachher'!I19-'Selbstbewertung - Schritt 1'!$E19</f>
        <v>0</v>
      </c>
      <c r="J19" s="1">
        <f>'I4.0 Auswirkung_Nachher'!J19-'Selbstbewertung - Schritt 1'!$E19</f>
        <v>-2</v>
      </c>
      <c r="K19" s="1">
        <f>'I4.0 Auswirkung_Nachher'!K19-'Selbstbewertung - Schritt 1'!$E19</f>
        <v>-1</v>
      </c>
      <c r="L19" s="1">
        <f>'I4.0 Auswirkung_Nachher'!L19-'Selbstbewertung - Schritt 1'!$E19</f>
        <v>0</v>
      </c>
      <c r="M19" s="1">
        <f>'I4.0 Auswirkung_Nachher'!M19-'Selbstbewertung - Schritt 1'!$E19</f>
        <v>0</v>
      </c>
      <c r="N19" s="1">
        <f>'I4.0 Auswirkung_Nachher'!N19-'Selbstbewertung - Schritt 1'!$E19</f>
        <v>2</v>
      </c>
      <c r="O19" s="1">
        <f>'I4.0 Auswirkung_Nachher'!O19-'Selbstbewertung - Schritt 1'!$E19</f>
        <v>0</v>
      </c>
      <c r="P19" s="1">
        <f>'I4.0 Auswirkung_Nachher'!P19-'Selbstbewertung - Schritt 1'!$E19</f>
        <v>0</v>
      </c>
      <c r="Q19" s="1">
        <f>'I4.0 Auswirkung_Nachher'!Q19-'Selbstbewertung - Schritt 1'!$E19</f>
        <v>-1</v>
      </c>
      <c r="R19" s="1">
        <f>'I4.0 Auswirkung_Nachher'!R19-'Selbstbewertung - Schritt 1'!$E19</f>
        <v>0</v>
      </c>
      <c r="S19" s="1">
        <f>'I4.0 Auswirkung_Nachher'!S19-'Selbstbewertung - Schritt 1'!$E19</f>
        <v>0</v>
      </c>
      <c r="T19" s="1">
        <f>'I4.0 Auswirkung_Nachher'!T19-'Selbstbewertung - Schritt 1'!$E19</f>
        <v>0</v>
      </c>
    </row>
    <row r="22" spans="1:20" x14ac:dyDescent="0.25">
      <c r="A22" s="64" t="s">
        <v>74</v>
      </c>
      <c r="B22" s="65"/>
      <c r="C22" s="65"/>
      <c r="D22" s="65"/>
      <c r="E22" s="65"/>
      <c r="F22" s="65"/>
      <c r="G22" s="65"/>
      <c r="H22" s="65"/>
      <c r="I22" s="65"/>
      <c r="J22" s="65"/>
      <c r="K22" s="65"/>
      <c r="L22" s="65"/>
      <c r="M22" s="65"/>
      <c r="N22" s="65"/>
      <c r="O22" s="65"/>
      <c r="P22" s="65"/>
      <c r="Q22" s="65"/>
      <c r="R22" s="65"/>
      <c r="S22" s="65"/>
      <c r="T22" s="65"/>
    </row>
    <row r="23" spans="1:20" ht="15" customHeight="1" x14ac:dyDescent="0.25">
      <c r="A23" s="68"/>
      <c r="B23" s="69"/>
      <c r="C23" s="70"/>
      <c r="D23" s="2" t="s">
        <v>76</v>
      </c>
      <c r="E23" s="13">
        <f>COUNTIF(E2:E19,4)</f>
        <v>0</v>
      </c>
      <c r="F23" s="13">
        <f t="shared" ref="F23:T23" si="0">COUNTIF(F2:F19,4)</f>
        <v>1</v>
      </c>
      <c r="G23" s="13">
        <f t="shared" si="0"/>
        <v>0</v>
      </c>
      <c r="H23" s="13">
        <f t="shared" si="0"/>
        <v>0</v>
      </c>
      <c r="I23" s="13">
        <f t="shared" si="0"/>
        <v>0</v>
      </c>
      <c r="J23" s="13">
        <f t="shared" si="0"/>
        <v>1</v>
      </c>
      <c r="K23" s="13">
        <f t="shared" si="0"/>
        <v>1</v>
      </c>
      <c r="L23" s="13">
        <f t="shared" si="0"/>
        <v>0</v>
      </c>
      <c r="M23" s="13">
        <f t="shared" si="0"/>
        <v>0</v>
      </c>
      <c r="N23" s="13">
        <f t="shared" si="0"/>
        <v>0</v>
      </c>
      <c r="O23" s="13">
        <f t="shared" si="0"/>
        <v>0</v>
      </c>
      <c r="P23" s="13">
        <f t="shared" si="0"/>
        <v>0</v>
      </c>
      <c r="Q23" s="13">
        <f t="shared" si="0"/>
        <v>1</v>
      </c>
      <c r="R23" s="13">
        <f t="shared" si="0"/>
        <v>0</v>
      </c>
      <c r="S23" s="13">
        <f t="shared" si="0"/>
        <v>0</v>
      </c>
      <c r="T23" s="13">
        <f t="shared" si="0"/>
        <v>0</v>
      </c>
    </row>
    <row r="24" spans="1:20" x14ac:dyDescent="0.25">
      <c r="A24" s="71"/>
      <c r="B24" s="72"/>
      <c r="C24" s="73"/>
      <c r="D24" s="2" t="s">
        <v>77</v>
      </c>
      <c r="E24" s="13">
        <f>COUNTIF(E2:E19,3)</f>
        <v>2</v>
      </c>
      <c r="F24" s="13">
        <f t="shared" ref="F24:T24" si="1">COUNTIF(F2:F19,3)</f>
        <v>1</v>
      </c>
      <c r="G24" s="13">
        <f t="shared" si="1"/>
        <v>2</v>
      </c>
      <c r="H24" s="13">
        <f t="shared" si="1"/>
        <v>2</v>
      </c>
      <c r="I24" s="13">
        <f t="shared" si="1"/>
        <v>1</v>
      </c>
      <c r="J24" s="13">
        <f t="shared" si="1"/>
        <v>1</v>
      </c>
      <c r="K24" s="13">
        <f t="shared" si="1"/>
        <v>3</v>
      </c>
      <c r="L24" s="13">
        <f t="shared" si="1"/>
        <v>1</v>
      </c>
      <c r="M24" s="13">
        <f t="shared" si="1"/>
        <v>3</v>
      </c>
      <c r="N24" s="13">
        <f t="shared" si="1"/>
        <v>2</v>
      </c>
      <c r="O24" s="13">
        <f t="shared" si="1"/>
        <v>1</v>
      </c>
      <c r="P24" s="13">
        <f t="shared" si="1"/>
        <v>3</v>
      </c>
      <c r="Q24" s="13">
        <f t="shared" si="1"/>
        <v>2</v>
      </c>
      <c r="R24" s="13">
        <f t="shared" si="1"/>
        <v>3</v>
      </c>
      <c r="S24" s="13">
        <f t="shared" si="1"/>
        <v>1</v>
      </c>
      <c r="T24" s="13">
        <f t="shared" si="1"/>
        <v>2</v>
      </c>
    </row>
    <row r="25" spans="1:20" x14ac:dyDescent="0.25">
      <c r="A25" s="71"/>
      <c r="B25" s="72"/>
      <c r="C25" s="73"/>
      <c r="D25" s="2" t="s">
        <v>78</v>
      </c>
      <c r="E25" s="11">
        <f>COUNTIF(E2:E19,2)</f>
        <v>6</v>
      </c>
      <c r="F25" s="11">
        <f t="shared" ref="F25:T25" si="2">COUNTIF(F2:F19,2)</f>
        <v>3</v>
      </c>
      <c r="G25" s="11">
        <f t="shared" si="2"/>
        <v>4</v>
      </c>
      <c r="H25" s="11">
        <f t="shared" si="2"/>
        <v>6</v>
      </c>
      <c r="I25" s="11">
        <f t="shared" si="2"/>
        <v>3</v>
      </c>
      <c r="J25" s="11">
        <f t="shared" si="2"/>
        <v>3</v>
      </c>
      <c r="K25" s="11">
        <f t="shared" si="2"/>
        <v>7</v>
      </c>
      <c r="L25" s="11">
        <f t="shared" si="2"/>
        <v>5</v>
      </c>
      <c r="M25" s="11">
        <f t="shared" si="2"/>
        <v>1</v>
      </c>
      <c r="N25" s="11">
        <f t="shared" si="2"/>
        <v>3</v>
      </c>
      <c r="O25" s="11">
        <f t="shared" si="2"/>
        <v>2</v>
      </c>
      <c r="P25" s="11">
        <f t="shared" si="2"/>
        <v>3</v>
      </c>
      <c r="Q25" s="11">
        <f t="shared" si="2"/>
        <v>5</v>
      </c>
      <c r="R25" s="11">
        <f t="shared" si="2"/>
        <v>2</v>
      </c>
      <c r="S25" s="11">
        <f t="shared" si="2"/>
        <v>3</v>
      </c>
      <c r="T25" s="11">
        <f t="shared" si="2"/>
        <v>2</v>
      </c>
    </row>
    <row r="26" spans="1:20" x14ac:dyDescent="0.25">
      <c r="A26" s="71"/>
      <c r="B26" s="72"/>
      <c r="C26" s="73"/>
      <c r="D26" s="14" t="s">
        <v>82</v>
      </c>
      <c r="E26" s="11">
        <f>COUNTIF(E2:E19,1)</f>
        <v>1</v>
      </c>
      <c r="F26" s="11">
        <f t="shared" ref="F26:T26" si="3">COUNTIF(F2:F19,1)</f>
        <v>8</v>
      </c>
      <c r="G26" s="11">
        <f t="shared" si="3"/>
        <v>3</v>
      </c>
      <c r="H26" s="11">
        <f t="shared" si="3"/>
        <v>4</v>
      </c>
      <c r="I26" s="11">
        <f t="shared" si="3"/>
        <v>2</v>
      </c>
      <c r="J26" s="11">
        <f t="shared" si="3"/>
        <v>4</v>
      </c>
      <c r="K26" s="11">
        <f t="shared" si="3"/>
        <v>3</v>
      </c>
      <c r="L26" s="11">
        <f t="shared" si="3"/>
        <v>3</v>
      </c>
      <c r="M26" s="11">
        <f t="shared" si="3"/>
        <v>1</v>
      </c>
      <c r="N26" s="11">
        <f t="shared" si="3"/>
        <v>2</v>
      </c>
      <c r="O26" s="11">
        <f t="shared" si="3"/>
        <v>4</v>
      </c>
      <c r="P26" s="11">
        <f t="shared" si="3"/>
        <v>3</v>
      </c>
      <c r="Q26" s="11">
        <f t="shared" si="3"/>
        <v>7</v>
      </c>
      <c r="R26" s="11">
        <f t="shared" si="3"/>
        <v>6</v>
      </c>
      <c r="S26" s="11">
        <f t="shared" si="3"/>
        <v>4</v>
      </c>
      <c r="T26" s="11">
        <f t="shared" si="3"/>
        <v>3</v>
      </c>
    </row>
    <row r="27" spans="1:20" x14ac:dyDescent="0.25">
      <c r="A27" s="71"/>
      <c r="B27" s="72"/>
      <c r="C27" s="73"/>
      <c r="D27" s="14" t="s">
        <v>83</v>
      </c>
      <c r="E27" s="11">
        <f>COUNTIF(E2:E19,0)</f>
        <v>8</v>
      </c>
      <c r="F27" s="11">
        <f t="shared" ref="F27:T27" si="4">COUNTIF(F2:F19,0)</f>
        <v>5</v>
      </c>
      <c r="G27" s="11">
        <f t="shared" si="4"/>
        <v>9</v>
      </c>
      <c r="H27" s="11">
        <f t="shared" si="4"/>
        <v>6</v>
      </c>
      <c r="I27" s="11">
        <f t="shared" si="4"/>
        <v>12</v>
      </c>
      <c r="J27" s="11">
        <f t="shared" si="4"/>
        <v>6</v>
      </c>
      <c r="K27" s="11">
        <f t="shared" si="4"/>
        <v>3</v>
      </c>
      <c r="L27" s="11">
        <f t="shared" si="4"/>
        <v>9</v>
      </c>
      <c r="M27" s="11">
        <f t="shared" si="4"/>
        <v>13</v>
      </c>
      <c r="N27" s="11">
        <f t="shared" si="4"/>
        <v>11</v>
      </c>
      <c r="O27" s="11">
        <f t="shared" si="4"/>
        <v>9</v>
      </c>
      <c r="P27" s="11">
        <f t="shared" si="4"/>
        <v>9</v>
      </c>
      <c r="Q27" s="11">
        <f t="shared" si="4"/>
        <v>2</v>
      </c>
      <c r="R27" s="11">
        <f t="shared" si="4"/>
        <v>7</v>
      </c>
      <c r="S27" s="11">
        <f t="shared" si="4"/>
        <v>10</v>
      </c>
      <c r="T27" s="11">
        <f t="shared" si="4"/>
        <v>11</v>
      </c>
    </row>
    <row r="28" spans="1:20" x14ac:dyDescent="0.25">
      <c r="A28" s="74"/>
      <c r="B28" s="75"/>
      <c r="C28" s="76"/>
      <c r="D28" s="14" t="s">
        <v>79</v>
      </c>
      <c r="E28" s="11">
        <f>COUNTIF(E2:E19,-1)+COUNTIF(E2:E19,-2)+COUNTIF(E2:E19,-3)+COUNTIF(E2:E19,-4)</f>
        <v>1</v>
      </c>
      <c r="F28" s="11">
        <f t="shared" ref="F28:T28" si="5">COUNTIF(F2:F19,-1)+COUNTIF(F2:F19,-2)+COUNTIF(F2:F19,-3)+COUNTIF(F2:F19,-4)</f>
        <v>0</v>
      </c>
      <c r="G28" s="11">
        <f t="shared" si="5"/>
        <v>0</v>
      </c>
      <c r="H28" s="11">
        <f t="shared" si="5"/>
        <v>0</v>
      </c>
      <c r="I28" s="11">
        <f t="shared" si="5"/>
        <v>0</v>
      </c>
      <c r="J28" s="11">
        <f t="shared" si="5"/>
        <v>3</v>
      </c>
      <c r="K28" s="11">
        <f t="shared" si="5"/>
        <v>1</v>
      </c>
      <c r="L28" s="11">
        <f t="shared" si="5"/>
        <v>0</v>
      </c>
      <c r="M28" s="11">
        <f t="shared" si="5"/>
        <v>0</v>
      </c>
      <c r="N28" s="11">
        <f t="shared" si="5"/>
        <v>0</v>
      </c>
      <c r="O28" s="11">
        <f t="shared" si="5"/>
        <v>2</v>
      </c>
      <c r="P28" s="11">
        <f t="shared" si="5"/>
        <v>0</v>
      </c>
      <c r="Q28" s="11">
        <f t="shared" si="5"/>
        <v>1</v>
      </c>
      <c r="R28" s="11">
        <f t="shared" si="5"/>
        <v>0</v>
      </c>
      <c r="S28" s="11">
        <f t="shared" si="5"/>
        <v>0</v>
      </c>
      <c r="T28" s="11">
        <f t="shared" si="5"/>
        <v>0</v>
      </c>
    </row>
    <row r="30" spans="1:20" x14ac:dyDescent="0.25">
      <c r="A30" s="64" t="s">
        <v>75</v>
      </c>
      <c r="B30" s="65"/>
      <c r="C30" s="65"/>
      <c r="D30" s="65"/>
      <c r="E30" s="65"/>
      <c r="F30" s="65"/>
      <c r="G30" s="65"/>
      <c r="H30" s="65"/>
      <c r="I30" s="65"/>
      <c r="J30" s="65"/>
      <c r="K30" s="65"/>
      <c r="L30" s="65"/>
      <c r="M30" s="65"/>
      <c r="N30" s="65"/>
      <c r="O30" s="65"/>
      <c r="P30" s="65"/>
      <c r="Q30" s="65"/>
      <c r="R30" s="65"/>
      <c r="S30" s="65"/>
      <c r="T30" s="65"/>
    </row>
    <row r="31" spans="1:20" x14ac:dyDescent="0.25">
      <c r="A31" s="68"/>
      <c r="B31" s="69"/>
      <c r="C31" s="70"/>
      <c r="D31" s="2" t="s">
        <v>76</v>
      </c>
      <c r="E31" s="13">
        <f>ROUND(E23/18,2)</f>
        <v>0</v>
      </c>
      <c r="F31" s="13">
        <f t="shared" ref="F31:T31" si="6">ROUND(F23/18,2)</f>
        <v>0.06</v>
      </c>
      <c r="G31" s="13">
        <f t="shared" si="6"/>
        <v>0</v>
      </c>
      <c r="H31" s="13">
        <f t="shared" si="6"/>
        <v>0</v>
      </c>
      <c r="I31" s="13">
        <f t="shared" si="6"/>
        <v>0</v>
      </c>
      <c r="J31" s="13">
        <f t="shared" si="6"/>
        <v>0.06</v>
      </c>
      <c r="K31" s="13">
        <f t="shared" si="6"/>
        <v>0.06</v>
      </c>
      <c r="L31" s="13">
        <f t="shared" si="6"/>
        <v>0</v>
      </c>
      <c r="M31" s="13">
        <f t="shared" si="6"/>
        <v>0</v>
      </c>
      <c r="N31" s="13">
        <f t="shared" si="6"/>
        <v>0</v>
      </c>
      <c r="O31" s="13">
        <f t="shared" si="6"/>
        <v>0</v>
      </c>
      <c r="P31" s="13">
        <f t="shared" si="6"/>
        <v>0</v>
      </c>
      <c r="Q31" s="13">
        <f t="shared" si="6"/>
        <v>0.06</v>
      </c>
      <c r="R31" s="13">
        <f t="shared" si="6"/>
        <v>0</v>
      </c>
      <c r="S31" s="13">
        <f t="shared" si="6"/>
        <v>0</v>
      </c>
      <c r="T31" s="13">
        <f t="shared" si="6"/>
        <v>0</v>
      </c>
    </row>
    <row r="32" spans="1:20" x14ac:dyDescent="0.25">
      <c r="A32" s="71"/>
      <c r="B32" s="72"/>
      <c r="C32" s="73"/>
      <c r="D32" s="2" t="s">
        <v>77</v>
      </c>
      <c r="E32" s="13">
        <f t="shared" ref="E32:T36" si="7">ROUND(E24/18,2)</f>
        <v>0.11</v>
      </c>
      <c r="F32" s="13">
        <f t="shared" si="7"/>
        <v>0.06</v>
      </c>
      <c r="G32" s="13">
        <f t="shared" si="7"/>
        <v>0.11</v>
      </c>
      <c r="H32" s="13">
        <f t="shared" si="7"/>
        <v>0.11</v>
      </c>
      <c r="I32" s="13">
        <f t="shared" si="7"/>
        <v>0.06</v>
      </c>
      <c r="J32" s="13">
        <f t="shared" si="7"/>
        <v>0.06</v>
      </c>
      <c r="K32" s="13">
        <f t="shared" si="7"/>
        <v>0.17</v>
      </c>
      <c r="L32" s="13">
        <f t="shared" si="7"/>
        <v>0.06</v>
      </c>
      <c r="M32" s="13">
        <f t="shared" si="7"/>
        <v>0.17</v>
      </c>
      <c r="N32" s="13">
        <f t="shared" si="7"/>
        <v>0.11</v>
      </c>
      <c r="O32" s="13">
        <f t="shared" si="7"/>
        <v>0.06</v>
      </c>
      <c r="P32" s="13">
        <f t="shared" si="7"/>
        <v>0.17</v>
      </c>
      <c r="Q32" s="13">
        <f t="shared" si="7"/>
        <v>0.11</v>
      </c>
      <c r="R32" s="13">
        <f t="shared" si="7"/>
        <v>0.17</v>
      </c>
      <c r="S32" s="13">
        <f t="shared" si="7"/>
        <v>0.06</v>
      </c>
      <c r="T32" s="13">
        <f t="shared" si="7"/>
        <v>0.11</v>
      </c>
    </row>
    <row r="33" spans="1:20" x14ac:dyDescent="0.25">
      <c r="A33" s="71"/>
      <c r="B33" s="72"/>
      <c r="C33" s="73"/>
      <c r="D33" s="2" t="s">
        <v>78</v>
      </c>
      <c r="E33" s="13">
        <f t="shared" si="7"/>
        <v>0.33</v>
      </c>
      <c r="F33" s="13">
        <f t="shared" si="7"/>
        <v>0.17</v>
      </c>
      <c r="G33" s="13">
        <f t="shared" si="7"/>
        <v>0.22</v>
      </c>
      <c r="H33" s="13">
        <f t="shared" si="7"/>
        <v>0.33</v>
      </c>
      <c r="I33" s="13">
        <f t="shared" si="7"/>
        <v>0.17</v>
      </c>
      <c r="J33" s="13">
        <f t="shared" si="7"/>
        <v>0.17</v>
      </c>
      <c r="K33" s="13">
        <f t="shared" si="7"/>
        <v>0.39</v>
      </c>
      <c r="L33" s="13">
        <f t="shared" si="7"/>
        <v>0.28000000000000003</v>
      </c>
      <c r="M33" s="13">
        <f t="shared" si="7"/>
        <v>0.06</v>
      </c>
      <c r="N33" s="13">
        <f t="shared" si="7"/>
        <v>0.17</v>
      </c>
      <c r="O33" s="13">
        <f t="shared" si="7"/>
        <v>0.11</v>
      </c>
      <c r="P33" s="13">
        <f t="shared" si="7"/>
        <v>0.17</v>
      </c>
      <c r="Q33" s="13">
        <f t="shared" si="7"/>
        <v>0.28000000000000003</v>
      </c>
      <c r="R33" s="13">
        <f t="shared" si="7"/>
        <v>0.11</v>
      </c>
      <c r="S33" s="13">
        <f t="shared" si="7"/>
        <v>0.17</v>
      </c>
      <c r="T33" s="13">
        <f t="shared" si="7"/>
        <v>0.11</v>
      </c>
    </row>
    <row r="34" spans="1:20" x14ac:dyDescent="0.25">
      <c r="A34" s="71"/>
      <c r="B34" s="72"/>
      <c r="C34" s="73"/>
      <c r="D34" s="14" t="s">
        <v>82</v>
      </c>
      <c r="E34" s="13">
        <f t="shared" si="7"/>
        <v>0.06</v>
      </c>
      <c r="F34" s="13">
        <f t="shared" si="7"/>
        <v>0.44</v>
      </c>
      <c r="G34" s="13">
        <f t="shared" si="7"/>
        <v>0.17</v>
      </c>
      <c r="H34" s="13">
        <f t="shared" si="7"/>
        <v>0.22</v>
      </c>
      <c r="I34" s="13">
        <f t="shared" si="7"/>
        <v>0.11</v>
      </c>
      <c r="J34" s="13">
        <f t="shared" si="7"/>
        <v>0.22</v>
      </c>
      <c r="K34" s="13">
        <f t="shared" si="7"/>
        <v>0.17</v>
      </c>
      <c r="L34" s="13">
        <f t="shared" si="7"/>
        <v>0.17</v>
      </c>
      <c r="M34" s="13">
        <f t="shared" si="7"/>
        <v>0.06</v>
      </c>
      <c r="N34" s="13">
        <f t="shared" si="7"/>
        <v>0.11</v>
      </c>
      <c r="O34" s="13">
        <f t="shared" si="7"/>
        <v>0.22</v>
      </c>
      <c r="P34" s="13">
        <f t="shared" si="7"/>
        <v>0.17</v>
      </c>
      <c r="Q34" s="13">
        <f t="shared" si="7"/>
        <v>0.39</v>
      </c>
      <c r="R34" s="13">
        <f t="shared" si="7"/>
        <v>0.33</v>
      </c>
      <c r="S34" s="13">
        <f t="shared" si="7"/>
        <v>0.22</v>
      </c>
      <c r="T34" s="13">
        <f t="shared" si="7"/>
        <v>0.17</v>
      </c>
    </row>
    <row r="35" spans="1:20" x14ac:dyDescent="0.25">
      <c r="A35" s="71"/>
      <c r="B35" s="72"/>
      <c r="C35" s="73"/>
      <c r="D35" s="14" t="s">
        <v>83</v>
      </c>
      <c r="E35" s="13">
        <f t="shared" si="7"/>
        <v>0.44</v>
      </c>
      <c r="F35" s="13">
        <f t="shared" si="7"/>
        <v>0.28000000000000003</v>
      </c>
      <c r="G35" s="13">
        <f t="shared" si="7"/>
        <v>0.5</v>
      </c>
      <c r="H35" s="13">
        <f t="shared" si="7"/>
        <v>0.33</v>
      </c>
      <c r="I35" s="13">
        <f t="shared" si="7"/>
        <v>0.67</v>
      </c>
      <c r="J35" s="13">
        <f t="shared" si="7"/>
        <v>0.33</v>
      </c>
      <c r="K35" s="13">
        <f t="shared" si="7"/>
        <v>0.17</v>
      </c>
      <c r="L35" s="13">
        <f t="shared" si="7"/>
        <v>0.5</v>
      </c>
      <c r="M35" s="13">
        <f t="shared" si="7"/>
        <v>0.72</v>
      </c>
      <c r="N35" s="13">
        <f t="shared" si="7"/>
        <v>0.61</v>
      </c>
      <c r="O35" s="13">
        <f t="shared" si="7"/>
        <v>0.5</v>
      </c>
      <c r="P35" s="13">
        <f t="shared" si="7"/>
        <v>0.5</v>
      </c>
      <c r="Q35" s="13">
        <f t="shared" si="7"/>
        <v>0.11</v>
      </c>
      <c r="R35" s="13">
        <f t="shared" si="7"/>
        <v>0.39</v>
      </c>
      <c r="S35" s="13">
        <f t="shared" si="7"/>
        <v>0.56000000000000005</v>
      </c>
      <c r="T35" s="13">
        <f t="shared" si="7"/>
        <v>0.61</v>
      </c>
    </row>
    <row r="36" spans="1:20" x14ac:dyDescent="0.25">
      <c r="A36" s="74"/>
      <c r="B36" s="75"/>
      <c r="C36" s="76"/>
      <c r="D36" s="14" t="s">
        <v>79</v>
      </c>
      <c r="E36" s="13">
        <f t="shared" si="7"/>
        <v>0.06</v>
      </c>
      <c r="F36" s="13">
        <f t="shared" si="7"/>
        <v>0</v>
      </c>
      <c r="G36" s="13">
        <f t="shared" si="7"/>
        <v>0</v>
      </c>
      <c r="H36" s="13">
        <f t="shared" si="7"/>
        <v>0</v>
      </c>
      <c r="I36" s="13">
        <f t="shared" si="7"/>
        <v>0</v>
      </c>
      <c r="J36" s="13">
        <f t="shared" si="7"/>
        <v>0.17</v>
      </c>
      <c r="K36" s="13">
        <f t="shared" si="7"/>
        <v>0.06</v>
      </c>
      <c r="L36" s="13">
        <f t="shared" si="7"/>
        <v>0</v>
      </c>
      <c r="M36" s="13">
        <f t="shared" si="7"/>
        <v>0</v>
      </c>
      <c r="N36" s="13">
        <f t="shared" si="7"/>
        <v>0</v>
      </c>
      <c r="O36" s="13">
        <f t="shared" si="7"/>
        <v>0.11</v>
      </c>
      <c r="P36" s="13">
        <f t="shared" si="7"/>
        <v>0</v>
      </c>
      <c r="Q36" s="13">
        <f t="shared" si="7"/>
        <v>0.06</v>
      </c>
      <c r="R36" s="13">
        <f t="shared" si="7"/>
        <v>0</v>
      </c>
      <c r="S36" s="13">
        <f t="shared" si="7"/>
        <v>0</v>
      </c>
      <c r="T36" s="13">
        <f t="shared" si="7"/>
        <v>0</v>
      </c>
    </row>
    <row r="38" spans="1:20" x14ac:dyDescent="0.25">
      <c r="A38" s="64" t="s">
        <v>80</v>
      </c>
      <c r="B38" s="65"/>
      <c r="C38" s="65"/>
      <c r="D38" s="65"/>
      <c r="E38" s="65"/>
      <c r="F38" s="65"/>
      <c r="G38" s="65"/>
      <c r="H38" s="65"/>
      <c r="I38" s="65"/>
      <c r="J38" s="65"/>
      <c r="K38" s="65"/>
      <c r="L38" s="65"/>
      <c r="M38" s="65"/>
      <c r="N38" s="65"/>
      <c r="O38" s="65"/>
      <c r="P38" s="65"/>
      <c r="Q38" s="65"/>
      <c r="R38" s="65"/>
      <c r="S38" s="65"/>
      <c r="T38" s="65"/>
    </row>
    <row r="39" spans="1:20" x14ac:dyDescent="0.25">
      <c r="A39" s="81"/>
      <c r="B39" s="81"/>
      <c r="C39" s="81"/>
      <c r="D39" s="2" t="s">
        <v>84</v>
      </c>
      <c r="E39" s="13">
        <f>IF('04_Bewertung_Ist-Zustand'!$E$17=0,SUM('03_I4.0 Delta'!E31:E32),IF('04_Bewertung_Ist-Zustand'!$E$17=1,SUM('03_I4.0 Delta'!E31:E32)*1.5,IF('04_Bewertung_Ist-Zustand'!E17=2,SUM('03_I4.0 Delta'!E31:E32)*3,SUM('03_I4.0 Delta'!E31:E32))))</f>
        <v>0.11</v>
      </c>
      <c r="F39" s="13">
        <f>IF('04_Bewertung_Ist-Zustand'!$E$17=0,SUM('03_I4.0 Delta'!F31:F32),IF('04_Bewertung_Ist-Zustand'!$E$17=1,SUM('03_I4.0 Delta'!F31:F32)*1.5,IF('04_Bewertung_Ist-Zustand'!F17=2,SUM('03_I4.0 Delta'!F31:F32)*3,SUM('03_I4.0 Delta'!F31:F32))))</f>
        <v>0.12</v>
      </c>
      <c r="G39" s="13">
        <f>IF('04_Bewertung_Ist-Zustand'!$E$17=0,SUM('03_I4.0 Delta'!G31:G32),IF('04_Bewertung_Ist-Zustand'!$E$17=1,SUM('03_I4.0 Delta'!G31:G32)*1.5,IF('04_Bewertung_Ist-Zustand'!G17=2,SUM('03_I4.0 Delta'!G31:G32)*3,SUM('03_I4.0 Delta'!G31:G32))))</f>
        <v>0.11</v>
      </c>
      <c r="H39" s="13">
        <f>IF('04_Bewertung_Ist-Zustand'!$E$17=0,SUM('03_I4.0 Delta'!H31:H32),IF('04_Bewertung_Ist-Zustand'!$E$17=1,SUM('03_I4.0 Delta'!H31:H32)*1.5,IF('04_Bewertung_Ist-Zustand'!H17=2,SUM('03_I4.0 Delta'!H31:H32)*3,SUM('03_I4.0 Delta'!H31:H32))))</f>
        <v>0.11</v>
      </c>
      <c r="I39" s="13">
        <f>IF('04_Bewertung_Ist-Zustand'!$E$17=0,SUM('03_I4.0 Delta'!I31:I32),IF('04_Bewertung_Ist-Zustand'!$E$17=1,SUM('03_I4.0 Delta'!I31:I32)*1.5,IF('04_Bewertung_Ist-Zustand'!I17=2,SUM('03_I4.0 Delta'!I31:I32)*3,SUM('03_I4.0 Delta'!I31:I32))))</f>
        <v>0.06</v>
      </c>
      <c r="J39" s="13">
        <f>IF('04_Bewertung_Ist-Zustand'!$E$17=0,SUM('03_I4.0 Delta'!J31:J32),IF('04_Bewertung_Ist-Zustand'!$E$17=1,SUM('03_I4.0 Delta'!J31:J32)*1.5,IF('04_Bewertung_Ist-Zustand'!J17=2,SUM('03_I4.0 Delta'!J31:J32)*3,SUM('03_I4.0 Delta'!J31:J32))))</f>
        <v>0.12</v>
      </c>
      <c r="K39" s="13">
        <f>IF('04_Bewertung_Ist-Zustand'!$E$17=0,SUM('03_I4.0 Delta'!K31:K32),IF('04_Bewertung_Ist-Zustand'!$E$17=1,SUM('03_I4.0 Delta'!K31:K32)*1.5,IF('04_Bewertung_Ist-Zustand'!K17=2,SUM('03_I4.0 Delta'!K31:K32)*3,SUM('03_I4.0 Delta'!K31:K32))))</f>
        <v>0.23</v>
      </c>
      <c r="L39" s="13">
        <f>IF('04_Bewertung_Ist-Zustand'!$E$17=0,SUM('03_I4.0 Delta'!L31:L32),IF('04_Bewertung_Ist-Zustand'!$E$17=1,SUM('03_I4.0 Delta'!L31:L32)*1.5,IF('04_Bewertung_Ist-Zustand'!L17=2,SUM('03_I4.0 Delta'!L31:L32)*3,SUM('03_I4.0 Delta'!L31:L32))))</f>
        <v>0.06</v>
      </c>
      <c r="M39" s="13">
        <f>IF('04_Bewertung_Ist-Zustand'!$E$17=0,SUM('03_I4.0 Delta'!M31:M32),IF('04_Bewertung_Ist-Zustand'!$E$17=1,SUM('03_I4.0 Delta'!M31:M32)*1.5,IF('04_Bewertung_Ist-Zustand'!M17=2,SUM('03_I4.0 Delta'!M31:M32)*3,SUM('03_I4.0 Delta'!M31:M32))))</f>
        <v>0.17</v>
      </c>
      <c r="N39" s="13">
        <f>IF('04_Bewertung_Ist-Zustand'!$E$17=0,SUM('03_I4.0 Delta'!N31:N32),IF('04_Bewertung_Ist-Zustand'!$E$17=1,SUM('03_I4.0 Delta'!N31:N32)*1.5,IF('04_Bewertung_Ist-Zustand'!N17=2,SUM('03_I4.0 Delta'!N31:N32)*3,SUM('03_I4.0 Delta'!N31:N32))))</f>
        <v>0.11</v>
      </c>
      <c r="O39" s="13">
        <f>IF('04_Bewertung_Ist-Zustand'!$E$17=0,SUM('03_I4.0 Delta'!O31:O32),IF('04_Bewertung_Ist-Zustand'!$E$17=1,SUM('03_I4.0 Delta'!O31:O32)*1.5,IF('04_Bewertung_Ist-Zustand'!O17=2,SUM('03_I4.0 Delta'!O31:O32)*3,SUM('03_I4.0 Delta'!O31:O32))))</f>
        <v>0.06</v>
      </c>
      <c r="P39" s="13">
        <f>IF('04_Bewertung_Ist-Zustand'!$E$17=0,SUM('03_I4.0 Delta'!P31:P32),IF('04_Bewertung_Ist-Zustand'!$E$17=1,SUM('03_I4.0 Delta'!P31:P32)*1.5,IF('04_Bewertung_Ist-Zustand'!P17=2,SUM('03_I4.0 Delta'!P31:P32)*3,SUM('03_I4.0 Delta'!P31:P32))))</f>
        <v>0.17</v>
      </c>
      <c r="Q39" s="13">
        <f>IF('04_Bewertung_Ist-Zustand'!$E$17=0,SUM('03_I4.0 Delta'!Q31:Q32),IF('04_Bewertung_Ist-Zustand'!$E$17=1,SUM('03_I4.0 Delta'!Q31:Q32)*1.5,IF('04_Bewertung_Ist-Zustand'!Q17=2,SUM('03_I4.0 Delta'!Q31:Q32)*3,SUM('03_I4.0 Delta'!Q31:Q32))))</f>
        <v>0.16999999999999998</v>
      </c>
      <c r="R39" s="13">
        <f>IF('04_Bewertung_Ist-Zustand'!$E$17=0,SUM('03_I4.0 Delta'!R31:R32),IF('04_Bewertung_Ist-Zustand'!$E$17=1,SUM('03_I4.0 Delta'!R31:R32)*1.5,IF('04_Bewertung_Ist-Zustand'!R17=2,SUM('03_I4.0 Delta'!R31:R32)*3,SUM('03_I4.0 Delta'!R31:R32))))</f>
        <v>0.17</v>
      </c>
      <c r="S39" s="13">
        <f>IF('04_Bewertung_Ist-Zustand'!$E$17=0,SUM('03_I4.0 Delta'!S31:S32),IF('04_Bewertung_Ist-Zustand'!$E$17=1,SUM('03_I4.0 Delta'!S31:S32)*1.5,IF('04_Bewertung_Ist-Zustand'!S17=2,SUM('03_I4.0 Delta'!S31:S32)*3,SUM('03_I4.0 Delta'!S31:S32))))</f>
        <v>0.06</v>
      </c>
      <c r="T39" s="13">
        <f>IF('04_Bewertung_Ist-Zustand'!$E$17=0,SUM('03_I4.0 Delta'!T31:T32),IF('04_Bewertung_Ist-Zustand'!$E$17=1,SUM('03_I4.0 Delta'!T31:T32)*1.5,IF('04_Bewertung_Ist-Zustand'!T17=2,SUM('03_I4.0 Delta'!T31:T32)*3,SUM('03_I4.0 Delta'!T31:T32))))</f>
        <v>0.11</v>
      </c>
    </row>
    <row r="40" spans="1:20" x14ac:dyDescent="0.25">
      <c r="A40" s="81"/>
      <c r="B40" s="81"/>
      <c r="C40" s="81"/>
      <c r="D40" s="23" t="s">
        <v>81</v>
      </c>
      <c r="E40" s="11">
        <f>IF('04_Bewertung_Ist-Zustand'!$E$17=0,SUM('03_I4.0 Delta'!E33:E34),IF('04_Bewertung_Ist-Zustand'!$E$17=1,SUM('03_I4.0 Delta'!E33:E34)*1.5,IF('04_Bewertung_Ist-Zustand'!E17=2,SUM('03_I4.0 Delta'!E33:E34)*3,SUM('03_I4.0 Delta'!E33:E34))))</f>
        <v>0.39</v>
      </c>
      <c r="F40" s="11">
        <f>IF('04_Bewertung_Ist-Zustand'!$E$17=0,SUM('03_I4.0 Delta'!F33:F34),IF('04_Bewertung_Ist-Zustand'!$E$17=1,SUM('03_I4.0 Delta'!F33:F34)*1.5,IF('04_Bewertung_Ist-Zustand'!F17=2,SUM('03_I4.0 Delta'!F33:F34)*3,SUM('03_I4.0 Delta'!F33:F34))))</f>
        <v>0.61</v>
      </c>
      <c r="G40" s="11">
        <f>IF('04_Bewertung_Ist-Zustand'!$E$17=0,SUM('03_I4.0 Delta'!G33:G34),IF('04_Bewertung_Ist-Zustand'!$E$17=1,SUM('03_I4.0 Delta'!G33:G34)*1.5,IF('04_Bewertung_Ist-Zustand'!G17=2,SUM('03_I4.0 Delta'!G33:G34)*3,SUM('03_I4.0 Delta'!G33:G34))))</f>
        <v>0.39</v>
      </c>
      <c r="H40" s="11">
        <f>IF('04_Bewertung_Ist-Zustand'!$E$17=0,SUM('03_I4.0 Delta'!H33:H34),IF('04_Bewertung_Ist-Zustand'!$E$17=1,SUM('03_I4.0 Delta'!H33:H34)*1.5,IF('04_Bewertung_Ist-Zustand'!H17=2,SUM('03_I4.0 Delta'!H33:H34)*3,SUM('03_I4.0 Delta'!H33:H34))))</f>
        <v>0.55000000000000004</v>
      </c>
      <c r="I40" s="11">
        <f>IF('04_Bewertung_Ist-Zustand'!$E$17=0,SUM('03_I4.0 Delta'!I33:I34),IF('04_Bewertung_Ist-Zustand'!$E$17=1,SUM('03_I4.0 Delta'!I33:I34)*1.5,IF('04_Bewertung_Ist-Zustand'!I17=2,SUM('03_I4.0 Delta'!I33:I34)*3,SUM('03_I4.0 Delta'!I33:I34))))</f>
        <v>0.28000000000000003</v>
      </c>
      <c r="J40" s="11">
        <f>IF('04_Bewertung_Ist-Zustand'!$E$17=0,SUM('03_I4.0 Delta'!J33:J34),IF('04_Bewertung_Ist-Zustand'!$E$17=1,SUM('03_I4.0 Delta'!J33:J34)*1.5,IF('04_Bewertung_Ist-Zustand'!J17=2,SUM('03_I4.0 Delta'!J33:J34)*3,SUM('03_I4.0 Delta'!J33:J34))))</f>
        <v>0.39</v>
      </c>
      <c r="K40" s="11">
        <f>IF('04_Bewertung_Ist-Zustand'!$E$17=0,SUM('03_I4.0 Delta'!K33:K34),IF('04_Bewertung_Ist-Zustand'!$E$17=1,SUM('03_I4.0 Delta'!K33:K34)*1.5,IF('04_Bewertung_Ist-Zustand'!K17=2,SUM('03_I4.0 Delta'!K33:K34)*3,SUM('03_I4.0 Delta'!K33:K34))))</f>
        <v>0.56000000000000005</v>
      </c>
      <c r="L40" s="11">
        <f>IF('04_Bewertung_Ist-Zustand'!$E$17=0,SUM('03_I4.0 Delta'!L33:L34),IF('04_Bewertung_Ist-Zustand'!$E$17=1,SUM('03_I4.0 Delta'!L33:L34)*1.5,IF('04_Bewertung_Ist-Zustand'!L17=2,SUM('03_I4.0 Delta'!L33:L34)*3,SUM('03_I4.0 Delta'!L33:L34))))</f>
        <v>0.45000000000000007</v>
      </c>
      <c r="M40" s="11">
        <f>IF('04_Bewertung_Ist-Zustand'!$E$17=0,SUM('03_I4.0 Delta'!M33:M34),IF('04_Bewertung_Ist-Zustand'!$E$17=1,SUM('03_I4.0 Delta'!M33:M34)*1.5,IF('04_Bewertung_Ist-Zustand'!M17=2,SUM('03_I4.0 Delta'!M33:M34)*3,SUM('03_I4.0 Delta'!M33:M34))))</f>
        <v>0.12</v>
      </c>
      <c r="N40" s="11">
        <f>IF('04_Bewertung_Ist-Zustand'!$E$17=0,SUM('03_I4.0 Delta'!N33:N34),IF('04_Bewertung_Ist-Zustand'!$E$17=1,SUM('03_I4.0 Delta'!N33:N34)*1.5,IF('04_Bewertung_Ist-Zustand'!N17=2,SUM('03_I4.0 Delta'!N33:N34)*3,SUM('03_I4.0 Delta'!N33:N34))))</f>
        <v>0.28000000000000003</v>
      </c>
      <c r="O40" s="11">
        <f>IF('04_Bewertung_Ist-Zustand'!$E$17=0,SUM('03_I4.0 Delta'!O33:O34),IF('04_Bewertung_Ist-Zustand'!$E$17=1,SUM('03_I4.0 Delta'!O33:O34)*1.5,IF('04_Bewertung_Ist-Zustand'!O17=2,SUM('03_I4.0 Delta'!O33:O34)*3,SUM('03_I4.0 Delta'!O33:O34))))</f>
        <v>0.33</v>
      </c>
      <c r="P40" s="11">
        <f>IF('04_Bewertung_Ist-Zustand'!$E$17=0,SUM('03_I4.0 Delta'!P33:P34),IF('04_Bewertung_Ist-Zustand'!$E$17=1,SUM('03_I4.0 Delta'!P33:P34)*1.5,IF('04_Bewertung_Ist-Zustand'!P17=2,SUM('03_I4.0 Delta'!P33:P34)*3,SUM('03_I4.0 Delta'!P33:P34))))</f>
        <v>0.34</v>
      </c>
      <c r="Q40" s="11">
        <f>IF('04_Bewertung_Ist-Zustand'!$E$17=0,SUM('03_I4.0 Delta'!Q33:Q34),IF('04_Bewertung_Ist-Zustand'!$E$17=1,SUM('03_I4.0 Delta'!Q33:Q34)*1.5,IF('04_Bewertung_Ist-Zustand'!Q17=2,SUM('03_I4.0 Delta'!Q33:Q34)*3,SUM('03_I4.0 Delta'!Q33:Q34))))</f>
        <v>0.67</v>
      </c>
      <c r="R40" s="11">
        <f>IF('04_Bewertung_Ist-Zustand'!$E$17=0,SUM('03_I4.0 Delta'!R33:R34),IF('04_Bewertung_Ist-Zustand'!$E$17=1,SUM('03_I4.0 Delta'!R33:R34)*1.5,IF('04_Bewertung_Ist-Zustand'!R17=2,SUM('03_I4.0 Delta'!R33:R34)*3,SUM('03_I4.0 Delta'!R33:R34))))</f>
        <v>0.44</v>
      </c>
      <c r="S40" s="11">
        <f>IF('04_Bewertung_Ist-Zustand'!$E$17=0,SUM('03_I4.0 Delta'!S33:S34),IF('04_Bewertung_Ist-Zustand'!$E$17=1,SUM('03_I4.0 Delta'!S33:S34)*1.5,IF('04_Bewertung_Ist-Zustand'!S17=2,SUM('03_I4.0 Delta'!S33:S34)*3,SUM('03_I4.0 Delta'!S33:S34))))</f>
        <v>0.39</v>
      </c>
      <c r="T40" s="11">
        <f>IF('04_Bewertung_Ist-Zustand'!$E$17=0,SUM('03_I4.0 Delta'!T33:T34),IF('04_Bewertung_Ist-Zustand'!$E$17=1,SUM('03_I4.0 Delta'!T33:T34)*1.5,IF('04_Bewertung_Ist-Zustand'!T17=2,SUM('03_I4.0 Delta'!T33:T34)*3,SUM('03_I4.0 Delta'!T33:T34))))</f>
        <v>0.28000000000000003</v>
      </c>
    </row>
    <row r="43" spans="1:20" x14ac:dyDescent="0.25">
      <c r="A43" s="66" t="s">
        <v>56</v>
      </c>
      <c r="B43" s="67"/>
      <c r="C43" s="67"/>
      <c r="D43" s="67"/>
      <c r="E43" s="67"/>
      <c r="F43" s="67"/>
      <c r="G43" s="67"/>
      <c r="H43" s="67"/>
      <c r="I43" s="67"/>
      <c r="J43" s="67"/>
      <c r="K43" s="67"/>
      <c r="L43" s="67"/>
      <c r="M43" s="67"/>
      <c r="N43" s="67"/>
      <c r="O43" s="67"/>
      <c r="P43" s="67"/>
      <c r="Q43" s="67"/>
      <c r="R43" s="67"/>
      <c r="S43" s="67"/>
      <c r="T43" s="67"/>
    </row>
    <row r="44" spans="1:20" s="15" customFormat="1" ht="60" x14ac:dyDescent="0.25">
      <c r="A44" s="51" t="s">
        <v>57</v>
      </c>
      <c r="B44" s="51"/>
      <c r="C44" s="51"/>
      <c r="D44" s="51"/>
      <c r="E44" s="20" t="str">
        <f>IF(E36&gt;0.1,"negativ, keine Empfehlung",IF(SUM(E39:E40)&gt;SUM(E35:E36),"geeignet",IF(AND(SUM(E39:E40)&gt;SUM(E35:E36),E39*2&gt;E40),"sehr geeignet","irrelevant")))</f>
        <v>irrelevant</v>
      </c>
      <c r="F44" s="20" t="str">
        <f t="shared" ref="F44:T44" si="8">IF(F36&gt;0.1,"negativ, keine Empfehlung",IF(SUM(F39:F40)&gt;SUM(F35:F36),"geeignet",IF(AND(SUM(F39:F40)&gt;SUM(F35:F36),F39*2&gt;F40),"sehr geeignet","irrelevant")))</f>
        <v>geeignet</v>
      </c>
      <c r="G44" s="20" t="str">
        <f t="shared" si="8"/>
        <v>irrelevant</v>
      </c>
      <c r="H44" s="20" t="str">
        <f t="shared" si="8"/>
        <v>geeignet</v>
      </c>
      <c r="I44" s="20" t="str">
        <f t="shared" si="8"/>
        <v>irrelevant</v>
      </c>
      <c r="J44" s="20" t="str">
        <f t="shared" si="8"/>
        <v>negativ, keine Empfehlung</v>
      </c>
      <c r="K44" s="20" t="str">
        <f t="shared" si="8"/>
        <v>geeignet</v>
      </c>
      <c r="L44" s="20" t="str">
        <f t="shared" si="8"/>
        <v>geeignet</v>
      </c>
      <c r="M44" s="20" t="str">
        <f t="shared" si="8"/>
        <v>irrelevant</v>
      </c>
      <c r="N44" s="20" t="str">
        <f t="shared" si="8"/>
        <v>irrelevant</v>
      </c>
      <c r="O44" s="20" t="str">
        <f t="shared" si="8"/>
        <v>negativ, keine Empfehlung</v>
      </c>
      <c r="P44" s="20" t="str">
        <f t="shared" si="8"/>
        <v>geeignet</v>
      </c>
      <c r="Q44" s="20" t="str">
        <f t="shared" si="8"/>
        <v>geeignet</v>
      </c>
      <c r="R44" s="20" t="str">
        <f t="shared" si="8"/>
        <v>geeignet</v>
      </c>
      <c r="S44" s="20" t="str">
        <f t="shared" si="8"/>
        <v>irrelevant</v>
      </c>
      <c r="T44" s="20" t="str">
        <f t="shared" si="8"/>
        <v>irrelevant</v>
      </c>
    </row>
    <row r="45" spans="1:20" x14ac:dyDescent="0.25">
      <c r="A45" s="51" t="s">
        <v>101</v>
      </c>
      <c r="B45" s="51"/>
      <c r="C45" s="51"/>
      <c r="D45" s="51"/>
      <c r="E45" s="20">
        <f>(E39+0.5*E40)*100</f>
        <v>30.5</v>
      </c>
      <c r="F45" s="20">
        <f t="shared" ref="F45:T45" si="9">(F39+0.5*F40)*100</f>
        <v>42.5</v>
      </c>
      <c r="G45" s="20">
        <f t="shared" si="9"/>
        <v>30.5</v>
      </c>
      <c r="H45" s="20">
        <f t="shared" si="9"/>
        <v>38.5</v>
      </c>
      <c r="I45" s="20">
        <f t="shared" si="9"/>
        <v>20</v>
      </c>
      <c r="J45" s="20">
        <f t="shared" si="9"/>
        <v>31.5</v>
      </c>
      <c r="K45" s="20">
        <f t="shared" si="9"/>
        <v>51</v>
      </c>
      <c r="L45" s="20">
        <f t="shared" si="9"/>
        <v>28.500000000000004</v>
      </c>
      <c r="M45" s="20">
        <f t="shared" si="9"/>
        <v>23</v>
      </c>
      <c r="N45" s="20">
        <f t="shared" si="9"/>
        <v>25</v>
      </c>
      <c r="O45" s="20">
        <f t="shared" si="9"/>
        <v>22.5</v>
      </c>
      <c r="P45" s="20">
        <f t="shared" si="9"/>
        <v>34</v>
      </c>
      <c r="Q45" s="20">
        <f t="shared" si="9"/>
        <v>50.5</v>
      </c>
      <c r="R45" s="20">
        <f t="shared" si="9"/>
        <v>39</v>
      </c>
      <c r="S45" s="20">
        <f t="shared" si="9"/>
        <v>25.5</v>
      </c>
      <c r="T45" s="20">
        <f t="shared" si="9"/>
        <v>25</v>
      </c>
    </row>
  </sheetData>
  <mergeCells count="16">
    <mergeCell ref="A45:D45"/>
    <mergeCell ref="A1:D1"/>
    <mergeCell ref="A2:A19"/>
    <mergeCell ref="B2:B7"/>
    <mergeCell ref="C2:C19"/>
    <mergeCell ref="B8:B11"/>
    <mergeCell ref="B12:B16"/>
    <mergeCell ref="B17:B19"/>
    <mergeCell ref="A43:T43"/>
    <mergeCell ref="A44:D44"/>
    <mergeCell ref="A38:T38"/>
    <mergeCell ref="A22:T22"/>
    <mergeCell ref="A23:C28"/>
    <mergeCell ref="A30:T30"/>
    <mergeCell ref="A31:C36"/>
    <mergeCell ref="A39:C40"/>
  </mergeCells>
  <pageMargins left="0.7" right="0.7" top="0.78740157499999996" bottom="0.78740157499999996"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17"/>
  <sheetViews>
    <sheetView workbookViewId="0">
      <selection activeCell="E16" sqref="E16"/>
    </sheetView>
  </sheetViews>
  <sheetFormatPr baseColWidth="10" defaultRowHeight="15" x14ac:dyDescent="0.25"/>
  <cols>
    <col min="4" max="4" width="29.28515625" customWidth="1"/>
    <col min="5" max="5" width="68.85546875" customWidth="1"/>
  </cols>
  <sheetData>
    <row r="1" spans="1:5" x14ac:dyDescent="0.25">
      <c r="A1" s="85" t="s">
        <v>65</v>
      </c>
      <c r="B1" s="86"/>
      <c r="C1" s="86"/>
      <c r="D1" s="86"/>
      <c r="E1" s="86"/>
    </row>
    <row r="2" spans="1:5" x14ac:dyDescent="0.25">
      <c r="A2" s="80" t="s">
        <v>46</v>
      </c>
      <c r="B2" s="80"/>
      <c r="C2" s="80"/>
      <c r="D2" s="2" t="s">
        <v>66</v>
      </c>
      <c r="E2" s="13">
        <f>COUNTIF('Selbstbewertung - Schritt 1'!$E$2:$E$19,5)</f>
        <v>0</v>
      </c>
    </row>
    <row r="3" spans="1:5" x14ac:dyDescent="0.25">
      <c r="A3" s="80"/>
      <c r="B3" s="80"/>
      <c r="C3" s="80"/>
      <c r="D3" s="2" t="s">
        <v>67</v>
      </c>
      <c r="E3" s="13">
        <f>COUNTIF('Selbstbewertung - Schritt 1'!$E$2:$E$19,4)</f>
        <v>0</v>
      </c>
    </row>
    <row r="4" spans="1:5" x14ac:dyDescent="0.25">
      <c r="A4" s="80"/>
      <c r="B4" s="80"/>
      <c r="C4" s="80"/>
      <c r="D4" s="2" t="s">
        <v>68</v>
      </c>
      <c r="E4" s="13">
        <f>COUNTIF('Selbstbewertung - Schritt 1'!$E$2:$E$19,3)</f>
        <v>6</v>
      </c>
    </row>
    <row r="5" spans="1:5" x14ac:dyDescent="0.25">
      <c r="A5" s="80"/>
      <c r="B5" s="80"/>
      <c r="C5" s="80"/>
      <c r="D5" s="14" t="s">
        <v>70</v>
      </c>
      <c r="E5" s="13">
        <f>COUNTIF('Selbstbewertung - Schritt 1'!$E$2:$E$19,2)</f>
        <v>6</v>
      </c>
    </row>
    <row r="6" spans="1:5" x14ac:dyDescent="0.25">
      <c r="A6" s="80"/>
      <c r="B6" s="80"/>
      <c r="C6" s="80"/>
      <c r="D6" s="14" t="s">
        <v>69</v>
      </c>
      <c r="E6" s="13">
        <f>COUNTIF('Selbstbewertung - Schritt 1'!$E$2:$E$19,1)</f>
        <v>6</v>
      </c>
    </row>
    <row r="8" spans="1:5" x14ac:dyDescent="0.25">
      <c r="A8" s="85" t="s">
        <v>71</v>
      </c>
      <c r="B8" s="86"/>
      <c r="C8" s="86"/>
      <c r="D8" s="86"/>
      <c r="E8" s="86"/>
    </row>
    <row r="9" spans="1:5" x14ac:dyDescent="0.25">
      <c r="A9" s="80"/>
      <c r="B9" s="80"/>
      <c r="C9" s="80"/>
      <c r="D9" s="2" t="s">
        <v>66</v>
      </c>
      <c r="E9" s="13">
        <f>ROUND(E2/18,2)</f>
        <v>0</v>
      </c>
    </row>
    <row r="10" spans="1:5" x14ac:dyDescent="0.25">
      <c r="A10" s="80"/>
      <c r="B10" s="80"/>
      <c r="C10" s="80"/>
      <c r="D10" s="2" t="s">
        <v>67</v>
      </c>
      <c r="E10" s="13">
        <f>ROUND(E3/18,2)</f>
        <v>0</v>
      </c>
    </row>
    <row r="11" spans="1:5" x14ac:dyDescent="0.25">
      <c r="A11" s="80"/>
      <c r="B11" s="80"/>
      <c r="C11" s="80"/>
      <c r="D11" s="2" t="s">
        <v>68</v>
      </c>
      <c r="E11" s="13">
        <f>ROUND(E4/18,2)</f>
        <v>0.33</v>
      </c>
    </row>
    <row r="12" spans="1:5" x14ac:dyDescent="0.25">
      <c r="A12" s="80"/>
      <c r="B12" s="80"/>
      <c r="C12" s="80"/>
      <c r="D12" s="14" t="s">
        <v>70</v>
      </c>
      <c r="E12" s="13">
        <f>ROUND(E5/18,2)</f>
        <v>0.33</v>
      </c>
    </row>
    <row r="13" spans="1:5" x14ac:dyDescent="0.25">
      <c r="A13" s="80"/>
      <c r="B13" s="80"/>
      <c r="C13" s="80"/>
      <c r="D13" s="14" t="s">
        <v>69</v>
      </c>
      <c r="E13" s="13">
        <f>ROUND(E6/18,2)</f>
        <v>0.33</v>
      </c>
    </row>
    <row r="15" spans="1:5" x14ac:dyDescent="0.25">
      <c r="A15" s="66" t="s">
        <v>56</v>
      </c>
      <c r="B15" s="67"/>
      <c r="C15" s="67"/>
      <c r="D15" s="67"/>
      <c r="E15" s="67"/>
    </row>
    <row r="16" spans="1:5" ht="27.75" customHeight="1" x14ac:dyDescent="0.25">
      <c r="A16" s="77" t="s">
        <v>57</v>
      </c>
      <c r="B16" s="77"/>
      <c r="C16" s="77"/>
      <c r="D16" s="77"/>
      <c r="E16" s="22" t="str">
        <f>IF(E13&gt;0.2,"Kritischer Zustand. Hohes Einsatzpotential für I4.0.",IF(SUM(E9:E11)&gt;SUM(E12:E13),"Gut aufgestellt. Vereinzelt Verbesserungspotential durch I4.0.",IF(AND(SUM(E9:E11)&gt;SUM(E12:E13),SUM(E9:E10)&gt;(E12+E13)),"Sehr fortgeschritten. Wenig Verbesserungspotential.","Neutraler, nicht kritischer Zustand. Verbesserungspotential für I4.0 liegt vor.")))</f>
        <v>Kritischer Zustand. Hohes Einsatzpotential für I4.0.</v>
      </c>
    </row>
    <row r="17" spans="1:5" x14ac:dyDescent="0.25">
      <c r="A17" s="82" t="s">
        <v>73</v>
      </c>
      <c r="B17" s="83"/>
      <c r="C17" s="83"/>
      <c r="D17" s="84"/>
      <c r="E17" s="21">
        <f>IF(E13&gt;0.2,-1,IF(SUM(E9:E11)&gt;SUM(E12:E13),1,IF(AND(SUM(E9:E11)&gt;SUM(E12:E13),SUM(E9:E10)&gt;(E12+E13)),2,0)))</f>
        <v>-1</v>
      </c>
    </row>
  </sheetData>
  <mergeCells count="7">
    <mergeCell ref="A17:D17"/>
    <mergeCell ref="A1:E1"/>
    <mergeCell ref="A2:C6"/>
    <mergeCell ref="A8:E8"/>
    <mergeCell ref="A9:C13"/>
    <mergeCell ref="A15:E15"/>
    <mergeCell ref="A16:D1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T17"/>
  <sheetViews>
    <sheetView workbookViewId="0">
      <selection activeCell="E18" sqref="E18"/>
    </sheetView>
  </sheetViews>
  <sheetFormatPr baseColWidth="10" defaultColWidth="11.42578125" defaultRowHeight="15" x14ac:dyDescent="0.25"/>
  <cols>
    <col min="1" max="16384" width="11.42578125" style="15"/>
  </cols>
  <sheetData>
    <row r="1" spans="1:20" ht="18.75" x14ac:dyDescent="0.3">
      <c r="A1" s="52" t="s">
        <v>56</v>
      </c>
      <c r="B1" s="52"/>
      <c r="C1" s="52"/>
      <c r="D1" s="52"/>
      <c r="E1" s="52"/>
      <c r="F1" s="52"/>
      <c r="G1" s="52"/>
      <c r="H1" s="52"/>
      <c r="I1" s="52"/>
      <c r="J1" s="52"/>
      <c r="K1" s="52"/>
      <c r="L1" s="52"/>
      <c r="M1" s="52"/>
      <c r="N1" s="52"/>
      <c r="O1" s="52"/>
      <c r="P1" s="52"/>
      <c r="Q1" s="52"/>
      <c r="R1" s="52"/>
      <c r="S1" s="52"/>
      <c r="T1" s="52"/>
    </row>
    <row r="2" spans="1:20" ht="29.25" customHeight="1" x14ac:dyDescent="0.25">
      <c r="A2" s="51" t="s">
        <v>57</v>
      </c>
      <c r="B2" s="51"/>
      <c r="C2" s="51"/>
      <c r="D2" s="51"/>
      <c r="E2" s="53" t="str">
        <f>'04_Bewertung_Ist-Zustand'!E16</f>
        <v>Kritischer Zustand. Hohes Einsatzpotential für I4.0.</v>
      </c>
      <c r="F2" s="53"/>
      <c r="G2" s="53"/>
      <c r="H2" s="53"/>
      <c r="I2" s="53"/>
      <c r="J2" s="53"/>
      <c r="K2" s="53"/>
      <c r="L2" s="53"/>
      <c r="M2" s="53"/>
      <c r="N2" s="53"/>
      <c r="O2" s="53"/>
      <c r="P2" s="53"/>
      <c r="Q2" s="53"/>
      <c r="R2" s="53"/>
      <c r="S2" s="53"/>
      <c r="T2" s="53"/>
    </row>
    <row r="4" spans="1:20" ht="18.75" x14ac:dyDescent="0.3">
      <c r="A4" s="52" t="s">
        <v>72</v>
      </c>
      <c r="B4" s="52"/>
      <c r="C4" s="52"/>
      <c r="D4" s="52"/>
      <c r="E4" s="52"/>
      <c r="F4" s="52"/>
      <c r="G4" s="52"/>
      <c r="H4" s="52"/>
      <c r="I4" s="52"/>
      <c r="J4" s="52"/>
      <c r="K4" s="52"/>
      <c r="L4" s="52"/>
      <c r="M4" s="52"/>
      <c r="N4" s="52"/>
      <c r="O4" s="52"/>
      <c r="P4" s="52"/>
      <c r="Q4" s="52"/>
      <c r="R4" s="52"/>
      <c r="S4" s="52"/>
      <c r="T4" s="52"/>
    </row>
    <row r="5" spans="1:20" ht="147" x14ac:dyDescent="0.25">
      <c r="A5" s="42" t="s">
        <v>0</v>
      </c>
      <c r="B5" s="42"/>
      <c r="C5" s="42"/>
      <c r="D5" s="42"/>
      <c r="E5" s="6" t="s">
        <v>25</v>
      </c>
      <c r="F5" s="6" t="s">
        <v>26</v>
      </c>
      <c r="G5" s="6" t="s">
        <v>27</v>
      </c>
      <c r="H5" s="6" t="s">
        <v>28</v>
      </c>
      <c r="I5" s="6" t="s">
        <v>29</v>
      </c>
      <c r="J5" s="6" t="s">
        <v>30</v>
      </c>
      <c r="K5" s="6" t="s">
        <v>31</v>
      </c>
      <c r="L5" s="6" t="s">
        <v>32</v>
      </c>
      <c r="M5" s="6" t="s">
        <v>33</v>
      </c>
      <c r="N5" s="6" t="s">
        <v>34</v>
      </c>
      <c r="O5" s="6" t="s">
        <v>35</v>
      </c>
      <c r="P5" s="6" t="s">
        <v>36</v>
      </c>
      <c r="Q5" s="6" t="s">
        <v>37</v>
      </c>
      <c r="R5" s="6" t="s">
        <v>38</v>
      </c>
      <c r="S5" s="6" t="s">
        <v>39</v>
      </c>
      <c r="T5" s="6" t="s">
        <v>40</v>
      </c>
    </row>
    <row r="6" spans="1:20" x14ac:dyDescent="0.25">
      <c r="A6" s="50" t="s">
        <v>58</v>
      </c>
      <c r="B6" s="50"/>
      <c r="C6" s="50"/>
      <c r="D6" s="50"/>
      <c r="E6" s="17">
        <f>IF('1. Gesamtbewertung Teil 1'!E6="negativ, keine Empfehlung",-1,IF('1. Gesamtbewertung Teil 1'!E6="irrelevant",0,IF('1. Gesamtbewertung Teil 1'!E6="geeignet",1,2)))</f>
        <v>2</v>
      </c>
      <c r="F6" s="17">
        <f>IF('1. Gesamtbewertung Teil 1'!F6="negativ, keine Empfehlung",-1,IF('1. Gesamtbewertung Teil 1'!F6="irrelevant",0,IF('1. Gesamtbewertung Teil 1'!F6="geeignet",1,2)))</f>
        <v>2</v>
      </c>
      <c r="G6" s="17">
        <f>IF('1. Gesamtbewertung Teil 1'!G6="negativ, keine Empfehlung",-1,IF('1. Gesamtbewertung Teil 1'!G6="irrelevant",0,IF('1. Gesamtbewertung Teil 1'!G6="geeignet",1,2)))</f>
        <v>2</v>
      </c>
      <c r="H6" s="17">
        <f>IF('1. Gesamtbewertung Teil 1'!H6="negativ, keine Empfehlung",-1,IF('1. Gesamtbewertung Teil 1'!H6="irrelevant",0,IF('1. Gesamtbewertung Teil 1'!H6="geeignet",1,2)))</f>
        <v>2</v>
      </c>
      <c r="I6" s="17">
        <f>IF('1. Gesamtbewertung Teil 1'!I6="negativ, keine Empfehlung",-1,IF('1. Gesamtbewertung Teil 1'!I6="irrelevant",0,IF('1. Gesamtbewertung Teil 1'!I6="geeignet",1,2)))</f>
        <v>2</v>
      </c>
      <c r="J6" s="17">
        <f>IF('1. Gesamtbewertung Teil 1'!J6="negativ, keine Empfehlung",-1,IF('1. Gesamtbewertung Teil 1'!J6="irrelevant",0,IF('1. Gesamtbewertung Teil 1'!J6="geeignet",1,2)))</f>
        <v>2</v>
      </c>
      <c r="K6" s="17">
        <f>IF('1. Gesamtbewertung Teil 1'!K6="negativ, keine Empfehlung",-1,IF('1. Gesamtbewertung Teil 1'!K6="irrelevant",0,IF('1. Gesamtbewertung Teil 1'!K6="geeignet",1,2)))</f>
        <v>2</v>
      </c>
      <c r="L6" s="17">
        <f>IF('1. Gesamtbewertung Teil 1'!L6="negativ, keine Empfehlung",-1,IF('1. Gesamtbewertung Teil 1'!L6="irrelevant",0,IF('1. Gesamtbewertung Teil 1'!L6="geeignet",1,2)))</f>
        <v>2</v>
      </c>
      <c r="M6" s="17">
        <f>IF('1. Gesamtbewertung Teil 1'!M6="negativ, keine Empfehlung",-1,IF('1. Gesamtbewertung Teil 1'!M6="irrelevant",0,IF('1. Gesamtbewertung Teil 1'!M6="geeignet",1,2)))</f>
        <v>2</v>
      </c>
      <c r="N6" s="17">
        <f>IF('1. Gesamtbewertung Teil 1'!N6="negativ, keine Empfehlung",-1,IF('1. Gesamtbewertung Teil 1'!N6="irrelevant",0,IF('1. Gesamtbewertung Teil 1'!N6="geeignet",1,2)))</f>
        <v>2</v>
      </c>
      <c r="O6" s="17">
        <f>IF('1. Gesamtbewertung Teil 1'!O6="negativ, keine Empfehlung",-1,IF('1. Gesamtbewertung Teil 1'!O6="irrelevant",0,IF('1. Gesamtbewertung Teil 1'!O6="geeignet",1,2)))</f>
        <v>2</v>
      </c>
      <c r="P6" s="17">
        <f>IF('1. Gesamtbewertung Teil 1'!P6="negativ, keine Empfehlung",-1,IF('1. Gesamtbewertung Teil 1'!P6="irrelevant",0,IF('1. Gesamtbewertung Teil 1'!P6="geeignet",1,2)))</f>
        <v>2</v>
      </c>
      <c r="Q6" s="17">
        <f>IF('1. Gesamtbewertung Teil 1'!Q6="negativ, keine Empfehlung",-1,IF('1. Gesamtbewertung Teil 1'!Q6="irrelevant",0,IF('1. Gesamtbewertung Teil 1'!Q6="geeignet",1,2)))</f>
        <v>2</v>
      </c>
      <c r="R6" s="17">
        <f>IF('1. Gesamtbewertung Teil 1'!R6="negativ, keine Empfehlung",-1,IF('1. Gesamtbewertung Teil 1'!R6="irrelevant",0,IF('1. Gesamtbewertung Teil 1'!R6="geeignet",1,2)))</f>
        <v>2</v>
      </c>
      <c r="S6" s="17">
        <f>IF('1. Gesamtbewertung Teil 1'!S6="negativ, keine Empfehlung",-1,IF('1. Gesamtbewertung Teil 1'!S6="irrelevant",0,IF('1. Gesamtbewertung Teil 1'!S6="geeignet",1,2)))</f>
        <v>2</v>
      </c>
      <c r="T6" s="17">
        <f>IF('1. Gesamtbewertung Teil 1'!T6="negativ, keine Empfehlung",-1,IF('1. Gesamtbewertung Teil 1'!T6="irrelevant",0,IF('1. Gesamtbewertung Teil 1'!T6="geeignet",1,2)))</f>
        <v>2</v>
      </c>
    </row>
    <row r="7" spans="1:20" x14ac:dyDescent="0.25">
      <c r="A7" s="97"/>
      <c r="B7" s="98"/>
      <c r="C7" s="98"/>
      <c r="D7" s="98"/>
      <c r="E7" s="98"/>
      <c r="F7" s="98"/>
      <c r="G7" s="98"/>
      <c r="H7" s="98"/>
      <c r="I7" s="98"/>
      <c r="J7" s="98"/>
      <c r="K7" s="98"/>
      <c r="L7" s="98"/>
      <c r="M7" s="98"/>
      <c r="N7" s="98"/>
      <c r="O7" s="98"/>
      <c r="P7" s="98"/>
      <c r="Q7" s="98"/>
      <c r="R7" s="98"/>
      <c r="S7" s="98"/>
      <c r="T7" s="99"/>
    </row>
    <row r="8" spans="1:20" x14ac:dyDescent="0.25">
      <c r="A8" s="94" t="s">
        <v>91</v>
      </c>
      <c r="B8" s="95"/>
      <c r="C8" s="95"/>
      <c r="D8" s="96"/>
      <c r="E8" s="17">
        <f>E6*2</f>
        <v>4</v>
      </c>
      <c r="F8" s="17">
        <f t="shared" ref="F8:T8" si="0">F6*2</f>
        <v>4</v>
      </c>
      <c r="G8" s="17">
        <f t="shared" si="0"/>
        <v>4</v>
      </c>
      <c r="H8" s="17">
        <f t="shared" si="0"/>
        <v>4</v>
      </c>
      <c r="I8" s="17">
        <f t="shared" si="0"/>
        <v>4</v>
      </c>
      <c r="J8" s="17">
        <f t="shared" si="0"/>
        <v>4</v>
      </c>
      <c r="K8" s="17">
        <f t="shared" si="0"/>
        <v>4</v>
      </c>
      <c r="L8" s="17">
        <f t="shared" si="0"/>
        <v>4</v>
      </c>
      <c r="M8" s="17">
        <f t="shared" si="0"/>
        <v>4</v>
      </c>
      <c r="N8" s="17">
        <f t="shared" si="0"/>
        <v>4</v>
      </c>
      <c r="O8" s="17">
        <f t="shared" si="0"/>
        <v>4</v>
      </c>
      <c r="P8" s="17">
        <f t="shared" si="0"/>
        <v>4</v>
      </c>
      <c r="Q8" s="17">
        <f t="shared" si="0"/>
        <v>4</v>
      </c>
      <c r="R8" s="17">
        <f t="shared" si="0"/>
        <v>4</v>
      </c>
      <c r="S8" s="17">
        <f t="shared" si="0"/>
        <v>4</v>
      </c>
      <c r="T8" s="17">
        <f t="shared" si="0"/>
        <v>4</v>
      </c>
    </row>
    <row r="9" spans="1:20" x14ac:dyDescent="0.25">
      <c r="A9" s="50" t="s">
        <v>64</v>
      </c>
      <c r="B9" s="50"/>
      <c r="C9" s="50"/>
      <c r="D9" s="50"/>
      <c r="E9" s="17">
        <f>IF('1. Gesamtbewertung Teil 1'!E7="negativ, keine Empfehlung",-1,IF('1. Gesamtbewertung Teil 1'!E7="irrelevant",0,IF('1. Gesamtbewertung Teil 1'!E7="geeignet",1,2)))</f>
        <v>2</v>
      </c>
      <c r="F9" s="17">
        <f>IF('1. Gesamtbewertung Teil 1'!F7="negativ, keine Empfehlung",-1,IF('1. Gesamtbewertung Teil 1'!F7="irrelevant",0,IF('1. Gesamtbewertung Teil 1'!F7="geeignet",1,2)))</f>
        <v>2</v>
      </c>
      <c r="G9" s="17">
        <f>IF('1. Gesamtbewertung Teil 1'!G7="negativ, keine Empfehlung",-1,IF('1. Gesamtbewertung Teil 1'!G7="irrelevant",0,IF('1. Gesamtbewertung Teil 1'!G7="geeignet",1,2)))</f>
        <v>2</v>
      </c>
      <c r="H9" s="17">
        <f>IF('1. Gesamtbewertung Teil 1'!H7="negativ, keine Empfehlung",-1,IF('1. Gesamtbewertung Teil 1'!H7="irrelevant",0,IF('1. Gesamtbewertung Teil 1'!H7="geeignet",1,2)))</f>
        <v>2</v>
      </c>
      <c r="I9" s="17">
        <f>IF('1. Gesamtbewertung Teil 1'!I7="negativ, keine Empfehlung",-1,IF('1. Gesamtbewertung Teil 1'!I7="irrelevant",0,IF('1. Gesamtbewertung Teil 1'!I7="geeignet",1,2)))</f>
        <v>2</v>
      </c>
      <c r="J9" s="17">
        <f>IF('1. Gesamtbewertung Teil 1'!J7="negativ, keine Empfehlung",-1,IF('1. Gesamtbewertung Teil 1'!J7="irrelevant",0,IF('1. Gesamtbewertung Teil 1'!J7="geeignet",1,2)))</f>
        <v>2</v>
      </c>
      <c r="K9" s="17">
        <f>IF('1. Gesamtbewertung Teil 1'!K7="negativ, keine Empfehlung",-1,IF('1. Gesamtbewertung Teil 1'!K7="irrelevant",0,IF('1. Gesamtbewertung Teil 1'!K7="geeignet",1,2)))</f>
        <v>2</v>
      </c>
      <c r="L9" s="17">
        <f>IF('1. Gesamtbewertung Teil 1'!L7="negativ, keine Empfehlung",-1,IF('1. Gesamtbewertung Teil 1'!L7="irrelevant",0,IF('1. Gesamtbewertung Teil 1'!L7="geeignet",1,2)))</f>
        <v>2</v>
      </c>
      <c r="M9" s="17">
        <f>IF('1. Gesamtbewertung Teil 1'!M7="negativ, keine Empfehlung",-1,IF('1. Gesamtbewertung Teil 1'!M7="irrelevant",0,IF('1. Gesamtbewertung Teil 1'!M7="geeignet",1,2)))</f>
        <v>2</v>
      </c>
      <c r="N9" s="17">
        <f>IF('1. Gesamtbewertung Teil 1'!N7="negativ, keine Empfehlung",-1,IF('1. Gesamtbewertung Teil 1'!N7="irrelevant",0,IF('1. Gesamtbewertung Teil 1'!N7="geeignet",1,2)))</f>
        <v>2</v>
      </c>
      <c r="O9" s="17">
        <f>IF('1. Gesamtbewertung Teil 1'!O7="negativ, keine Empfehlung",-1,IF('1. Gesamtbewertung Teil 1'!O7="irrelevant",0,IF('1. Gesamtbewertung Teil 1'!O7="geeignet",1,2)))</f>
        <v>2</v>
      </c>
      <c r="P9" s="17">
        <f>IF('1. Gesamtbewertung Teil 1'!P7="negativ, keine Empfehlung",-1,IF('1. Gesamtbewertung Teil 1'!P7="irrelevant",0,IF('1. Gesamtbewertung Teil 1'!P7="geeignet",1,2)))</f>
        <v>2</v>
      </c>
      <c r="Q9" s="17">
        <f>IF('1. Gesamtbewertung Teil 1'!Q7="negativ, keine Empfehlung",-1,IF('1. Gesamtbewertung Teil 1'!Q7="irrelevant",0,IF('1. Gesamtbewertung Teil 1'!Q7="geeignet",1,2)))</f>
        <v>2</v>
      </c>
      <c r="R9" s="17">
        <f>IF('1. Gesamtbewertung Teil 1'!R7="negativ, keine Empfehlung",-1,IF('1. Gesamtbewertung Teil 1'!R7="irrelevant",0,IF('1. Gesamtbewertung Teil 1'!R7="geeignet",1,2)))</f>
        <v>2</v>
      </c>
      <c r="S9" s="17">
        <f>IF('1. Gesamtbewertung Teil 1'!S7="negativ, keine Empfehlung",-1,IF('1. Gesamtbewertung Teil 1'!S7="irrelevant",0,IF('1. Gesamtbewertung Teil 1'!S7="geeignet",1,2)))</f>
        <v>2</v>
      </c>
      <c r="T9" s="17">
        <f>IF('1. Gesamtbewertung Teil 1'!T7="negativ, keine Empfehlung",-1,IF('1. Gesamtbewertung Teil 1'!T7="irrelevant",0,IF('1. Gesamtbewertung Teil 1'!T7="geeignet",1,2)))</f>
        <v>2</v>
      </c>
    </row>
    <row r="10" spans="1:20" ht="36" customHeight="1" x14ac:dyDescent="0.25">
      <c r="A10" s="50" t="s">
        <v>89</v>
      </c>
      <c r="B10" s="50"/>
      <c r="C10" s="50"/>
      <c r="D10" s="50"/>
      <c r="E10" s="17">
        <f>IF('1. Gesamtbewertung Teil 1'!E8="negativ, keine Empfehlung",-1,IF('1. Gesamtbewertung Teil 1'!E8="irrelevant",0,IF('1. Gesamtbewertung Teil 1'!E8="geeignet",1,2)))</f>
        <v>2</v>
      </c>
      <c r="F10" s="17">
        <f>IF('1. Gesamtbewertung Teil 1'!F8="negativ, keine Empfehlung",-1,IF('1. Gesamtbewertung Teil 1'!F8="irrelevant",0,IF('1. Gesamtbewertung Teil 1'!F8="geeignet",1,2)))</f>
        <v>2</v>
      </c>
      <c r="G10" s="17">
        <f>IF('1. Gesamtbewertung Teil 1'!G8="negativ, keine Empfehlung",-1,IF('1. Gesamtbewertung Teil 1'!G8="irrelevant",0,IF('1. Gesamtbewertung Teil 1'!G8="geeignet",1,2)))</f>
        <v>2</v>
      </c>
      <c r="H10" s="17">
        <f>IF('1. Gesamtbewertung Teil 1'!H8="negativ, keine Empfehlung",-1,IF('1. Gesamtbewertung Teil 1'!H8="irrelevant",0,IF('1. Gesamtbewertung Teil 1'!H8="geeignet",1,2)))</f>
        <v>2</v>
      </c>
      <c r="I10" s="17">
        <f>IF('1. Gesamtbewertung Teil 1'!I8="negativ, keine Empfehlung",-1,IF('1. Gesamtbewertung Teil 1'!I8="irrelevant",0,IF('1. Gesamtbewertung Teil 1'!I8="geeignet",1,2)))</f>
        <v>2</v>
      </c>
      <c r="J10" s="17">
        <f>IF('1. Gesamtbewertung Teil 1'!J8="negativ, keine Empfehlung",-1,IF('1. Gesamtbewertung Teil 1'!J8="irrelevant",0,IF('1. Gesamtbewertung Teil 1'!J8="geeignet",1,2)))</f>
        <v>2</v>
      </c>
      <c r="K10" s="17">
        <f>IF('1. Gesamtbewertung Teil 1'!K8="negativ, keine Empfehlung",-1,IF('1. Gesamtbewertung Teil 1'!K8="irrelevant",0,IF('1. Gesamtbewertung Teil 1'!K8="geeignet",1,2)))</f>
        <v>2</v>
      </c>
      <c r="L10" s="17">
        <f>IF('1. Gesamtbewertung Teil 1'!L8="negativ, keine Empfehlung",-1,IF('1. Gesamtbewertung Teil 1'!L8="irrelevant",0,IF('1. Gesamtbewertung Teil 1'!L8="geeignet",1,2)))</f>
        <v>2</v>
      </c>
      <c r="M10" s="17">
        <f>IF('1. Gesamtbewertung Teil 1'!M8="negativ, keine Empfehlung",-1,IF('1. Gesamtbewertung Teil 1'!M8="irrelevant",0,IF('1. Gesamtbewertung Teil 1'!M8="geeignet",1,2)))</f>
        <v>2</v>
      </c>
      <c r="N10" s="17">
        <f>IF('1. Gesamtbewertung Teil 1'!N8="negativ, keine Empfehlung",-1,IF('1. Gesamtbewertung Teil 1'!N8="irrelevant",0,IF('1. Gesamtbewertung Teil 1'!N8="geeignet",1,2)))</f>
        <v>2</v>
      </c>
      <c r="O10" s="17">
        <f>IF('1. Gesamtbewertung Teil 1'!O8="negativ, keine Empfehlung",-1,IF('1. Gesamtbewertung Teil 1'!O8="irrelevant",0,IF('1. Gesamtbewertung Teil 1'!O8="geeignet",1,2)))</f>
        <v>2</v>
      </c>
      <c r="P10" s="17">
        <f>IF('1. Gesamtbewertung Teil 1'!P8="negativ, keine Empfehlung",-1,IF('1. Gesamtbewertung Teil 1'!P8="irrelevant",0,IF('1. Gesamtbewertung Teil 1'!P8="geeignet",1,2)))</f>
        <v>2</v>
      </c>
      <c r="Q10" s="17">
        <f>IF('1. Gesamtbewertung Teil 1'!Q8="negativ, keine Empfehlung",-1,IF('1. Gesamtbewertung Teil 1'!Q8="irrelevant",0,IF('1. Gesamtbewertung Teil 1'!Q8="geeignet",1,2)))</f>
        <v>2</v>
      </c>
      <c r="R10" s="17">
        <f>IF('1. Gesamtbewertung Teil 1'!R8="negativ, keine Empfehlung",-1,IF('1. Gesamtbewertung Teil 1'!R8="irrelevant",0,IF('1. Gesamtbewertung Teil 1'!R8="geeignet",1,2)))</f>
        <v>2</v>
      </c>
      <c r="S10" s="17">
        <f>IF('1. Gesamtbewertung Teil 1'!S8="negativ, keine Empfehlung",-1,IF('1. Gesamtbewertung Teil 1'!S8="irrelevant",0,IF('1. Gesamtbewertung Teil 1'!S8="geeignet",1,2)))</f>
        <v>2</v>
      </c>
      <c r="T10" s="17">
        <f>IF('1. Gesamtbewertung Teil 1'!T8="negativ, keine Empfehlung",-1,IF('1. Gesamtbewertung Teil 1'!T8="irrelevant",0,IF('1. Gesamtbewertung Teil 1'!T8="geeignet",1,2)))</f>
        <v>2</v>
      </c>
    </row>
    <row r="11" spans="1:20" x14ac:dyDescent="0.25">
      <c r="A11" s="49" t="s">
        <v>90</v>
      </c>
      <c r="B11" s="49"/>
      <c r="C11" s="49"/>
      <c r="D11" s="49"/>
      <c r="E11" s="17">
        <f>SUM(E6:E10)</f>
        <v>10</v>
      </c>
      <c r="F11" s="17">
        <f t="shared" ref="F11:T11" si="1">SUM(F6:F10)</f>
        <v>10</v>
      </c>
      <c r="G11" s="17">
        <f t="shared" si="1"/>
        <v>10</v>
      </c>
      <c r="H11" s="17">
        <f t="shared" si="1"/>
        <v>10</v>
      </c>
      <c r="I11" s="17">
        <f t="shared" si="1"/>
        <v>10</v>
      </c>
      <c r="J11" s="17">
        <f t="shared" si="1"/>
        <v>10</v>
      </c>
      <c r="K11" s="17">
        <f t="shared" si="1"/>
        <v>10</v>
      </c>
      <c r="L11" s="17">
        <f t="shared" si="1"/>
        <v>10</v>
      </c>
      <c r="M11" s="17">
        <f t="shared" si="1"/>
        <v>10</v>
      </c>
      <c r="N11" s="17">
        <f t="shared" si="1"/>
        <v>10</v>
      </c>
      <c r="O11" s="17">
        <f t="shared" si="1"/>
        <v>10</v>
      </c>
      <c r="P11" s="17">
        <f t="shared" si="1"/>
        <v>10</v>
      </c>
      <c r="Q11" s="17">
        <f t="shared" si="1"/>
        <v>10</v>
      </c>
      <c r="R11" s="17">
        <f t="shared" si="1"/>
        <v>10</v>
      </c>
      <c r="S11" s="17">
        <f t="shared" si="1"/>
        <v>10</v>
      </c>
      <c r="T11" s="17">
        <f t="shared" si="1"/>
        <v>10</v>
      </c>
    </row>
    <row r="12" spans="1:20" x14ac:dyDescent="0.25">
      <c r="A12" s="88"/>
      <c r="B12" s="89"/>
      <c r="C12" s="89"/>
      <c r="D12" s="90"/>
      <c r="E12" s="1">
        <v>1.5999999999999999E-5</v>
      </c>
      <c r="F12" s="1">
        <v>1.5E-5</v>
      </c>
      <c r="G12" s="1">
        <v>1.4E-5</v>
      </c>
      <c r="H12" s="1">
        <v>1.2999999999999999E-5</v>
      </c>
      <c r="I12" s="1">
        <v>1.2E-5</v>
      </c>
      <c r="J12" s="1">
        <v>1.1E-5</v>
      </c>
      <c r="K12" s="1">
        <v>1.0000000000000001E-5</v>
      </c>
      <c r="L12" s="1">
        <v>9.0000000000000104E-6</v>
      </c>
      <c r="M12" s="1">
        <v>8.0000000000000098E-6</v>
      </c>
      <c r="N12" s="1">
        <v>7.0000000000000101E-6</v>
      </c>
      <c r="O12" s="1">
        <v>6.0000000000000103E-6</v>
      </c>
      <c r="P12" s="1">
        <v>5.0000000000000004E-6</v>
      </c>
      <c r="Q12" s="1">
        <v>3.9999999999999998E-6</v>
      </c>
      <c r="R12" s="1">
        <v>3.0000000000000001E-6</v>
      </c>
      <c r="S12" s="1">
        <v>1.9999999999999999E-6</v>
      </c>
      <c r="T12" s="1">
        <v>9.999999999999989E-7</v>
      </c>
    </row>
    <row r="13" spans="1:20" x14ac:dyDescent="0.25">
      <c r="A13" s="91"/>
      <c r="B13" s="92"/>
      <c r="C13" s="92"/>
      <c r="D13" s="93"/>
      <c r="E13" s="1">
        <f t="shared" ref="E13:T13" si="2">E11+E12</f>
        <v>10.000016</v>
      </c>
      <c r="F13" s="1">
        <f t="shared" si="2"/>
        <v>10.000014999999999</v>
      </c>
      <c r="G13" s="1">
        <f t="shared" si="2"/>
        <v>10.000014</v>
      </c>
      <c r="H13" s="1">
        <f t="shared" si="2"/>
        <v>10.000012999999999</v>
      </c>
      <c r="I13" s="1">
        <f t="shared" si="2"/>
        <v>10.000012</v>
      </c>
      <c r="J13" s="1">
        <f t="shared" si="2"/>
        <v>10.000011000000001</v>
      </c>
      <c r="K13" s="1">
        <f t="shared" si="2"/>
        <v>10.00001</v>
      </c>
      <c r="L13" s="1">
        <f t="shared" si="2"/>
        <v>10.000009</v>
      </c>
      <c r="M13" s="1">
        <f t="shared" si="2"/>
        <v>10.000007999999999</v>
      </c>
      <c r="N13" s="1">
        <f t="shared" si="2"/>
        <v>10.000007</v>
      </c>
      <c r="O13" s="1">
        <f t="shared" si="2"/>
        <v>10.000006000000001</v>
      </c>
      <c r="P13" s="1">
        <f t="shared" si="2"/>
        <v>10.000005</v>
      </c>
      <c r="Q13" s="1">
        <f t="shared" si="2"/>
        <v>10.000004000000001</v>
      </c>
      <c r="R13" s="1">
        <f t="shared" si="2"/>
        <v>10.000003</v>
      </c>
      <c r="S13" s="1">
        <f t="shared" si="2"/>
        <v>10.000002</v>
      </c>
      <c r="T13" s="1">
        <f t="shared" si="2"/>
        <v>10.000000999999999</v>
      </c>
    </row>
    <row r="14" spans="1:20" x14ac:dyDescent="0.25">
      <c r="A14" s="87" t="s">
        <v>92</v>
      </c>
      <c r="B14" s="87"/>
      <c r="C14" s="87"/>
      <c r="D14" s="87"/>
      <c r="E14" s="28">
        <f>IF(E13&lt;0,"-",IF(E13=0,"-",_xlfn.RANK.EQ(E13,$E$13:$T$13)))</f>
        <v>1</v>
      </c>
      <c r="F14" s="28">
        <f t="shared" ref="F14:T14" si="3">IF(F13&lt;0,"-",IF(F13=0,"-",_xlfn.RANK.EQ(F13,$E$13:$T$13)))</f>
        <v>2</v>
      </c>
      <c r="G14" s="28">
        <f t="shared" si="3"/>
        <v>3</v>
      </c>
      <c r="H14" s="28">
        <f t="shared" si="3"/>
        <v>4</v>
      </c>
      <c r="I14" s="28">
        <f t="shared" si="3"/>
        <v>5</v>
      </c>
      <c r="J14" s="28">
        <f t="shared" si="3"/>
        <v>6</v>
      </c>
      <c r="K14" s="28">
        <f t="shared" si="3"/>
        <v>7</v>
      </c>
      <c r="L14" s="28">
        <f t="shared" si="3"/>
        <v>8</v>
      </c>
      <c r="M14" s="28">
        <f t="shared" si="3"/>
        <v>9</v>
      </c>
      <c r="N14" s="28">
        <f t="shared" si="3"/>
        <v>10</v>
      </c>
      <c r="O14" s="28">
        <f t="shared" si="3"/>
        <v>11</v>
      </c>
      <c r="P14" s="28">
        <f t="shared" si="3"/>
        <v>12</v>
      </c>
      <c r="Q14" s="28">
        <f t="shared" si="3"/>
        <v>13</v>
      </c>
      <c r="R14" s="28">
        <f t="shared" si="3"/>
        <v>14</v>
      </c>
      <c r="S14" s="28">
        <f t="shared" si="3"/>
        <v>15</v>
      </c>
      <c r="T14" s="28">
        <f t="shared" si="3"/>
        <v>16</v>
      </c>
    </row>
    <row r="15" spans="1:20" x14ac:dyDescent="0.25">
      <c r="A15" s="87" t="s">
        <v>93</v>
      </c>
      <c r="B15" s="87"/>
      <c r="C15" s="87"/>
      <c r="D15" s="87"/>
      <c r="E15" s="29">
        <f>IF(E11&lt;0,"-",IF(E11=0,"-",_xlfn.RANK.EQ(E11,$E$11:$T$11)))</f>
        <v>1</v>
      </c>
      <c r="F15" s="29">
        <f t="shared" ref="F15:T15" si="4">IF(F11&lt;0,"-",IF(F11=0,"-",_xlfn.RANK.EQ(F11,$E$11:$T$11)))</f>
        <v>1</v>
      </c>
      <c r="G15" s="30">
        <f t="shared" si="4"/>
        <v>1</v>
      </c>
      <c r="H15" s="29">
        <f>IF(H11&lt;0,"-",IF(H11=0,"-",_xlfn.RANK.EQ(H11,$E$11:$T$11)))</f>
        <v>1</v>
      </c>
      <c r="I15" s="29">
        <f t="shared" si="4"/>
        <v>1</v>
      </c>
      <c r="J15" s="29">
        <f t="shared" si="4"/>
        <v>1</v>
      </c>
      <c r="K15" s="29">
        <f t="shared" si="4"/>
        <v>1</v>
      </c>
      <c r="L15" s="29">
        <f t="shared" si="4"/>
        <v>1</v>
      </c>
      <c r="M15" s="29">
        <f t="shared" si="4"/>
        <v>1</v>
      </c>
      <c r="N15" s="29">
        <f t="shared" si="4"/>
        <v>1</v>
      </c>
      <c r="O15" s="29">
        <f t="shared" si="4"/>
        <v>1</v>
      </c>
      <c r="P15" s="29">
        <f t="shared" si="4"/>
        <v>1</v>
      </c>
      <c r="Q15" s="29">
        <f t="shared" si="4"/>
        <v>1</v>
      </c>
      <c r="R15" s="29">
        <f t="shared" si="4"/>
        <v>1</v>
      </c>
      <c r="S15" s="29">
        <f t="shared" si="4"/>
        <v>1</v>
      </c>
      <c r="T15" s="29">
        <f t="shared" si="4"/>
        <v>1</v>
      </c>
    </row>
    <row r="17" spans="5:20" x14ac:dyDescent="0.25">
      <c r="E17" s="31"/>
      <c r="F17" s="31"/>
      <c r="G17" s="31"/>
      <c r="H17" s="31"/>
      <c r="I17" s="31"/>
      <c r="J17" s="31"/>
      <c r="K17" s="31"/>
      <c r="L17" s="31"/>
      <c r="M17" s="31"/>
      <c r="N17" s="31"/>
      <c r="O17" s="31"/>
      <c r="P17" s="31"/>
      <c r="Q17" s="31"/>
      <c r="R17" s="31"/>
      <c r="S17" s="31"/>
      <c r="T17" s="31"/>
    </row>
  </sheetData>
  <mergeCells count="14">
    <mergeCell ref="A8:D8"/>
    <mergeCell ref="A7:T7"/>
    <mergeCell ref="A1:T1"/>
    <mergeCell ref="A2:D2"/>
    <mergeCell ref="E2:T2"/>
    <mergeCell ref="A4:T4"/>
    <mergeCell ref="A5:D5"/>
    <mergeCell ref="A6:D6"/>
    <mergeCell ref="A15:D15"/>
    <mergeCell ref="A14:D14"/>
    <mergeCell ref="A12:D13"/>
    <mergeCell ref="A9:D9"/>
    <mergeCell ref="A10:D10"/>
    <mergeCell ref="A11:D11"/>
  </mergeCells>
  <conditionalFormatting sqref="E6:T6 E8:T11">
    <cfRule type="expression" dxfId="9" priority="9">
      <formula>E6="sehr geeignet"</formula>
    </cfRule>
    <cfRule type="expression" dxfId="8" priority="10">
      <formula>E6="geeignet"</formula>
    </cfRule>
  </conditionalFormatting>
  <conditionalFormatting sqref="E2:T2">
    <cfRule type="expression" dxfId="7" priority="5">
      <formula>E2="Neutraler, nicht kritischer Zustand. Verbesserungspotential für I4.0 liegt vor."</formula>
    </cfRule>
    <cfRule type="expression" dxfId="6" priority="6">
      <formula>E2="Sehr fortgeschritten. Wenig Verbesserungspotential."</formula>
    </cfRule>
    <cfRule type="expression" dxfId="5" priority="7">
      <formula>E2="Gut aufgestellt. Vereinzelt Verbesserungspotential durch I4.0."</formula>
    </cfRule>
    <cfRule type="expression" dxfId="4" priority="8">
      <formula>E2="Kritischer Zustand. Hohes Einsatzpotential für I4.0."</formula>
    </cfRule>
  </conditionalFormatting>
  <conditionalFormatting sqref="E14:T14">
    <cfRule type="expression" dxfId="3" priority="3">
      <formula>E14="sehr geeignet"</formula>
    </cfRule>
    <cfRule type="expression" dxfId="2" priority="4">
      <formula>E14="geeignet"</formula>
    </cfRule>
  </conditionalFormatting>
  <conditionalFormatting sqref="E15:T15">
    <cfRule type="expression" dxfId="1" priority="1">
      <formula>E15="sehr geeignet"</formula>
    </cfRule>
    <cfRule type="expression" dxfId="0" priority="2">
      <formula>E15="geeignet"</formula>
    </cfRule>
  </conditionalFormatting>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baseColWidth="10" defaultRowHeight="15" x14ac:dyDescent="0.25"/>
  <cols>
    <col min="1" max="1" width="45.28515625" bestFit="1" customWidth="1"/>
    <col min="2" max="2" width="6" bestFit="1" customWidth="1"/>
    <col min="3" max="3" width="44.28515625" bestFit="1" customWidth="1"/>
    <col min="4" max="4" width="20.140625" bestFit="1" customWidth="1"/>
    <col min="5" max="5" width="15.28515625" bestFit="1" customWidth="1"/>
    <col min="6" max="6" width="40.85546875" bestFit="1" customWidth="1"/>
    <col min="7" max="7" width="22.5703125" bestFit="1" customWidth="1"/>
    <col min="8" max="8" width="16.140625" bestFit="1" customWidth="1"/>
    <col min="9" max="9" width="36" bestFit="1" customWidth="1"/>
    <col min="10" max="10" width="16.28515625" bestFit="1" customWidth="1"/>
    <col min="11" max="11" width="19.5703125" bestFit="1" customWidth="1"/>
    <col min="12" max="12" width="24.5703125" bestFit="1" customWidth="1"/>
    <col min="13" max="13" width="45.140625" bestFit="1" customWidth="1"/>
    <col min="14" max="14" width="22.28515625" bestFit="1" customWidth="1"/>
    <col min="15" max="15" width="25.5703125" bestFit="1" customWidth="1"/>
    <col min="16" max="16" width="35" bestFit="1" customWidth="1"/>
    <col min="17" max="17" width="24" bestFit="1" customWidth="1"/>
    <col min="18" max="18" width="30.85546875" bestFit="1" customWidth="1"/>
  </cols>
  <sheetData>
    <row r="1" spans="1:18" x14ac:dyDescent="0.25">
      <c r="A1" t="s">
        <v>104</v>
      </c>
      <c r="B1" t="s">
        <v>114</v>
      </c>
      <c r="C1" t="s">
        <v>25</v>
      </c>
      <c r="D1" t="s">
        <v>26</v>
      </c>
      <c r="E1" t="s">
        <v>27</v>
      </c>
      <c r="F1" t="s">
        <v>28</v>
      </c>
      <c r="G1" t="s">
        <v>29</v>
      </c>
      <c r="H1" t="s">
        <v>30</v>
      </c>
      <c r="I1" t="s">
        <v>31</v>
      </c>
      <c r="J1" t="s">
        <v>32</v>
      </c>
      <c r="K1" t="s">
        <v>33</v>
      </c>
      <c r="L1" t="s">
        <v>34</v>
      </c>
      <c r="M1" t="s">
        <v>35</v>
      </c>
      <c r="N1" t="s">
        <v>36</v>
      </c>
      <c r="O1" t="s">
        <v>37</v>
      </c>
      <c r="P1" t="s">
        <v>38</v>
      </c>
      <c r="Q1" t="s">
        <v>39</v>
      </c>
      <c r="R1" t="s">
        <v>40</v>
      </c>
    </row>
    <row r="2" spans="1:18" x14ac:dyDescent="0.25">
      <c r="A2" t="s">
        <v>105</v>
      </c>
      <c r="B2">
        <v>20</v>
      </c>
      <c r="C2">
        <v>16</v>
      </c>
      <c r="D2">
        <v>370</v>
      </c>
      <c r="E2">
        <v>370</v>
      </c>
      <c r="F2">
        <v>370</v>
      </c>
      <c r="G2">
        <v>370</v>
      </c>
      <c r="H2">
        <v>370</v>
      </c>
      <c r="I2">
        <v>370</v>
      </c>
      <c r="J2">
        <v>370</v>
      </c>
      <c r="K2">
        <v>15</v>
      </c>
      <c r="L2">
        <v>370</v>
      </c>
      <c r="M2">
        <v>370</v>
      </c>
      <c r="N2">
        <v>370</v>
      </c>
      <c r="O2">
        <v>370</v>
      </c>
      <c r="P2">
        <v>370</v>
      </c>
      <c r="Q2">
        <v>370</v>
      </c>
      <c r="R2">
        <v>370</v>
      </c>
    </row>
    <row r="3" spans="1:18" x14ac:dyDescent="0.25">
      <c r="A3" t="s">
        <v>106</v>
      </c>
      <c r="B3">
        <v>640</v>
      </c>
      <c r="C3">
        <v>500</v>
      </c>
      <c r="D3">
        <v>7900</v>
      </c>
      <c r="E3">
        <v>7900</v>
      </c>
      <c r="F3">
        <v>7900</v>
      </c>
      <c r="G3">
        <v>7900</v>
      </c>
      <c r="H3">
        <v>7900</v>
      </c>
      <c r="I3">
        <v>7900</v>
      </c>
      <c r="J3">
        <v>7900</v>
      </c>
      <c r="K3">
        <v>480</v>
      </c>
      <c r="L3">
        <v>7900</v>
      </c>
      <c r="M3">
        <v>7900</v>
      </c>
      <c r="N3">
        <v>7900</v>
      </c>
      <c r="O3">
        <v>7900</v>
      </c>
      <c r="P3">
        <v>7900</v>
      </c>
      <c r="Q3">
        <v>7900</v>
      </c>
      <c r="R3">
        <v>7900</v>
      </c>
    </row>
    <row r="4" spans="1:18" x14ac:dyDescent="0.25">
      <c r="A4" t="s">
        <v>107</v>
      </c>
      <c r="B4">
        <v>1200</v>
      </c>
      <c r="C4">
        <v>1200</v>
      </c>
      <c r="D4">
        <v>5000</v>
      </c>
      <c r="E4">
        <v>5000</v>
      </c>
      <c r="F4">
        <v>5000</v>
      </c>
      <c r="G4">
        <v>5000</v>
      </c>
      <c r="H4">
        <v>5000</v>
      </c>
      <c r="I4">
        <v>5000</v>
      </c>
      <c r="J4">
        <v>5000</v>
      </c>
      <c r="K4">
        <v>600</v>
      </c>
      <c r="L4">
        <v>5000</v>
      </c>
      <c r="M4">
        <v>5000</v>
      </c>
      <c r="N4">
        <v>5000</v>
      </c>
      <c r="O4">
        <v>5000</v>
      </c>
      <c r="P4">
        <v>5000</v>
      </c>
      <c r="Q4">
        <v>5000</v>
      </c>
      <c r="R4">
        <v>5000</v>
      </c>
    </row>
    <row r="5" spans="1:18" x14ac:dyDescent="0.25">
      <c r="A5" t="s">
        <v>108</v>
      </c>
      <c r="B5">
        <v>57</v>
      </c>
      <c r="C5">
        <v>58</v>
      </c>
      <c r="D5">
        <v>2300</v>
      </c>
      <c r="E5">
        <v>2300</v>
      </c>
      <c r="F5">
        <v>2300</v>
      </c>
      <c r="G5">
        <v>2300</v>
      </c>
      <c r="H5">
        <v>2300</v>
      </c>
      <c r="I5">
        <v>2300</v>
      </c>
      <c r="J5">
        <v>2300</v>
      </c>
      <c r="K5">
        <v>47</v>
      </c>
      <c r="L5">
        <v>2300</v>
      </c>
      <c r="M5">
        <v>2300</v>
      </c>
      <c r="N5">
        <v>2300</v>
      </c>
      <c r="O5">
        <v>2300</v>
      </c>
      <c r="P5">
        <v>2300</v>
      </c>
      <c r="Q5">
        <v>2300</v>
      </c>
      <c r="R5">
        <v>2300</v>
      </c>
    </row>
    <row r="6" spans="1:18" x14ac:dyDescent="0.25">
      <c r="A6" t="s">
        <v>109</v>
      </c>
      <c r="B6">
        <v>12000</v>
      </c>
      <c r="C6">
        <v>8000</v>
      </c>
      <c r="D6">
        <v>100</v>
      </c>
      <c r="E6">
        <v>100</v>
      </c>
      <c r="F6">
        <v>100</v>
      </c>
      <c r="G6">
        <v>100</v>
      </c>
      <c r="H6">
        <v>100</v>
      </c>
      <c r="I6">
        <v>100</v>
      </c>
      <c r="J6">
        <v>100</v>
      </c>
      <c r="K6">
        <v>4300</v>
      </c>
      <c r="L6">
        <v>100</v>
      </c>
      <c r="M6">
        <v>100</v>
      </c>
      <c r="N6">
        <v>100</v>
      </c>
      <c r="O6">
        <v>100</v>
      </c>
      <c r="P6">
        <v>100</v>
      </c>
      <c r="Q6">
        <v>100</v>
      </c>
      <c r="R6">
        <v>100</v>
      </c>
    </row>
    <row r="7" spans="1:18" x14ac:dyDescent="0.25">
      <c r="A7" t="s">
        <v>110</v>
      </c>
      <c r="B7">
        <v>680</v>
      </c>
      <c r="C7">
        <v>340</v>
      </c>
      <c r="D7">
        <v>500</v>
      </c>
      <c r="E7">
        <v>500</v>
      </c>
      <c r="F7">
        <v>500</v>
      </c>
      <c r="G7">
        <v>500</v>
      </c>
      <c r="H7">
        <v>500</v>
      </c>
      <c r="I7">
        <v>500</v>
      </c>
      <c r="J7">
        <v>500</v>
      </c>
      <c r="K7">
        <v>210</v>
      </c>
      <c r="L7">
        <v>500</v>
      </c>
      <c r="M7">
        <v>500</v>
      </c>
      <c r="N7">
        <v>500</v>
      </c>
      <c r="O7">
        <v>500</v>
      </c>
      <c r="P7">
        <v>500</v>
      </c>
      <c r="Q7">
        <v>500</v>
      </c>
      <c r="R7">
        <v>500</v>
      </c>
    </row>
    <row r="8" spans="1:18" x14ac:dyDescent="0.25">
      <c r="A8" t="s">
        <v>111</v>
      </c>
      <c r="B8">
        <v>300</v>
      </c>
      <c r="C8">
        <v>300</v>
      </c>
      <c r="D8">
        <v>300</v>
      </c>
      <c r="E8">
        <v>300</v>
      </c>
      <c r="F8">
        <v>300</v>
      </c>
      <c r="G8">
        <v>300</v>
      </c>
      <c r="H8">
        <v>300</v>
      </c>
      <c r="I8">
        <v>300</v>
      </c>
      <c r="J8">
        <v>300</v>
      </c>
      <c r="K8">
        <v>280</v>
      </c>
      <c r="L8">
        <v>300</v>
      </c>
      <c r="M8">
        <v>300</v>
      </c>
      <c r="N8">
        <v>300</v>
      </c>
      <c r="O8">
        <v>300</v>
      </c>
      <c r="P8">
        <v>300</v>
      </c>
      <c r="Q8">
        <v>300</v>
      </c>
      <c r="R8">
        <v>300</v>
      </c>
    </row>
    <row r="9" spans="1:18" x14ac:dyDescent="0.25">
      <c r="A9" t="s">
        <v>17</v>
      </c>
      <c r="B9">
        <v>35</v>
      </c>
      <c r="C9">
        <v>39</v>
      </c>
      <c r="D9">
        <v>2345</v>
      </c>
      <c r="E9">
        <v>2345</v>
      </c>
      <c r="F9">
        <v>2345</v>
      </c>
      <c r="G9">
        <v>2345</v>
      </c>
      <c r="H9">
        <v>2345</v>
      </c>
      <c r="I9">
        <v>2345</v>
      </c>
      <c r="J9">
        <v>2345</v>
      </c>
      <c r="K9">
        <v>45</v>
      </c>
      <c r="L9">
        <v>2345</v>
      </c>
      <c r="M9">
        <v>2345</v>
      </c>
      <c r="N9">
        <v>2345</v>
      </c>
      <c r="O9">
        <v>2345</v>
      </c>
      <c r="P9">
        <v>2345</v>
      </c>
      <c r="Q9">
        <v>2345</v>
      </c>
      <c r="R9">
        <v>2345</v>
      </c>
    </row>
    <row r="10" spans="1:18" x14ac:dyDescent="0.25">
      <c r="A10" t="s">
        <v>18</v>
      </c>
      <c r="B10">
        <v>33</v>
      </c>
      <c r="C10">
        <v>27</v>
      </c>
      <c r="D10">
        <v>2345</v>
      </c>
      <c r="E10">
        <v>2345</v>
      </c>
      <c r="F10">
        <v>2345</v>
      </c>
      <c r="G10">
        <v>2345</v>
      </c>
      <c r="H10">
        <v>2345</v>
      </c>
      <c r="I10">
        <v>2345</v>
      </c>
      <c r="J10">
        <v>2345</v>
      </c>
      <c r="K10">
        <v>21</v>
      </c>
      <c r="L10">
        <v>2345</v>
      </c>
      <c r="M10">
        <v>2345</v>
      </c>
      <c r="N10">
        <v>2345</v>
      </c>
      <c r="O10">
        <v>2345</v>
      </c>
      <c r="P10">
        <v>2345</v>
      </c>
      <c r="Q10">
        <v>2345</v>
      </c>
      <c r="R10">
        <v>2345</v>
      </c>
    </row>
    <row r="11" spans="1:18" x14ac:dyDescent="0.25">
      <c r="A11" t="s">
        <v>112</v>
      </c>
      <c r="B11">
        <v>17</v>
      </c>
      <c r="C11">
        <v>23</v>
      </c>
      <c r="D11">
        <v>23</v>
      </c>
      <c r="E11">
        <v>23</v>
      </c>
      <c r="F11">
        <v>23</v>
      </c>
      <c r="G11">
        <v>23</v>
      </c>
      <c r="H11">
        <v>23</v>
      </c>
      <c r="I11">
        <v>23</v>
      </c>
      <c r="J11">
        <v>23</v>
      </c>
      <c r="K11">
        <v>15</v>
      </c>
      <c r="L11">
        <v>23</v>
      </c>
      <c r="M11">
        <v>23</v>
      </c>
      <c r="N11">
        <v>23</v>
      </c>
      <c r="O11">
        <v>23</v>
      </c>
      <c r="P11">
        <v>23</v>
      </c>
      <c r="Q11">
        <v>23</v>
      </c>
      <c r="R11">
        <v>23</v>
      </c>
    </row>
    <row r="14" spans="1:18" x14ac:dyDescent="0.25">
      <c r="A14" t="s">
        <v>7</v>
      </c>
      <c r="B14">
        <v>1</v>
      </c>
      <c r="C14">
        <v>1</v>
      </c>
    </row>
    <row r="15" spans="1:18" x14ac:dyDescent="0.25">
      <c r="A15" t="s">
        <v>8</v>
      </c>
      <c r="B15">
        <v>2</v>
      </c>
      <c r="C15">
        <v>1</v>
      </c>
    </row>
    <row r="16" spans="1:18" x14ac:dyDescent="0.25">
      <c r="A16" t="s">
        <v>9</v>
      </c>
      <c r="B16">
        <v>3</v>
      </c>
      <c r="C16">
        <v>2</v>
      </c>
    </row>
    <row r="17" spans="1:3" x14ac:dyDescent="0.25">
      <c r="A17" t="s">
        <v>10</v>
      </c>
      <c r="B17">
        <v>1</v>
      </c>
      <c r="C17">
        <v>1</v>
      </c>
    </row>
    <row r="18" spans="1:3" x14ac:dyDescent="0.25">
      <c r="A18" t="s">
        <v>11</v>
      </c>
      <c r="B18">
        <v>2</v>
      </c>
      <c r="C18">
        <v>3</v>
      </c>
    </row>
    <row r="19" spans="1:3" x14ac:dyDescent="0.25">
      <c r="A19" t="s">
        <v>12</v>
      </c>
      <c r="B19">
        <v>3</v>
      </c>
      <c r="C19">
        <v>4</v>
      </c>
    </row>
    <row r="20" spans="1:3" x14ac:dyDescent="0.25">
      <c r="A20" t="s">
        <v>13</v>
      </c>
      <c r="B20">
        <v>1</v>
      </c>
      <c r="C20">
        <v>1</v>
      </c>
    </row>
    <row r="21" spans="1:3" x14ac:dyDescent="0.25">
      <c r="A21" t="s">
        <v>14</v>
      </c>
      <c r="B21">
        <v>2</v>
      </c>
      <c r="C21">
        <v>3</v>
      </c>
    </row>
    <row r="22" spans="1:3" x14ac:dyDescent="0.25">
      <c r="A22" t="s">
        <v>15</v>
      </c>
      <c r="B22">
        <v>3</v>
      </c>
      <c r="C22">
        <v>3</v>
      </c>
    </row>
    <row r="23" spans="1:3" x14ac:dyDescent="0.25">
      <c r="A23" t="s">
        <v>16</v>
      </c>
      <c r="B23">
        <v>1</v>
      </c>
      <c r="C23">
        <v>1</v>
      </c>
    </row>
    <row r="24" spans="1:3" x14ac:dyDescent="0.25">
      <c r="A24" t="s">
        <v>17</v>
      </c>
      <c r="B24">
        <v>2</v>
      </c>
      <c r="C24">
        <v>2</v>
      </c>
    </row>
    <row r="25" spans="1:3" x14ac:dyDescent="0.25">
      <c r="A25" t="s">
        <v>18</v>
      </c>
      <c r="B25">
        <v>3</v>
      </c>
      <c r="C25">
        <v>4</v>
      </c>
    </row>
    <row r="26" spans="1:3" x14ac:dyDescent="0.25">
      <c r="A26" t="s">
        <v>19</v>
      </c>
      <c r="B26">
        <v>1</v>
      </c>
      <c r="C26">
        <v>5</v>
      </c>
    </row>
    <row r="27" spans="1:3" x14ac:dyDescent="0.25">
      <c r="A27" t="s">
        <v>20</v>
      </c>
      <c r="B27">
        <v>2</v>
      </c>
      <c r="C27">
        <v>4</v>
      </c>
    </row>
    <row r="28" spans="1:3" x14ac:dyDescent="0.25">
      <c r="A28" t="s">
        <v>21</v>
      </c>
      <c r="B28">
        <v>3</v>
      </c>
      <c r="C28">
        <v>5</v>
      </c>
    </row>
    <row r="29" spans="1:3" x14ac:dyDescent="0.25">
      <c r="A29" t="s">
        <v>22</v>
      </c>
      <c r="B29">
        <v>1</v>
      </c>
      <c r="C29">
        <v>3</v>
      </c>
    </row>
    <row r="30" spans="1:3" x14ac:dyDescent="0.25">
      <c r="A30" t="s">
        <v>23</v>
      </c>
      <c r="B30">
        <v>2</v>
      </c>
      <c r="C30">
        <v>5</v>
      </c>
    </row>
    <row r="31" spans="1:3" x14ac:dyDescent="0.25">
      <c r="A31" t="s">
        <v>24</v>
      </c>
      <c r="B31">
        <v>3</v>
      </c>
      <c r="C31">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20"/>
  <sheetViews>
    <sheetView workbookViewId="0">
      <selection activeCell="E2" sqref="E2"/>
    </sheetView>
  </sheetViews>
  <sheetFormatPr baseColWidth="10" defaultRowHeight="15" x14ac:dyDescent="0.25"/>
  <cols>
    <col min="4" max="4" width="24.5703125" customWidth="1"/>
    <col min="5" max="5" width="20.28515625" customWidth="1"/>
  </cols>
  <sheetData>
    <row r="1" spans="1:5" ht="18.75" x14ac:dyDescent="0.25">
      <c r="A1" s="42" t="s">
        <v>41</v>
      </c>
      <c r="B1" s="42"/>
      <c r="C1" s="42"/>
      <c r="D1" s="42"/>
      <c r="E1" s="2" t="s">
        <v>43</v>
      </c>
    </row>
    <row r="2" spans="1:5" ht="15" customHeight="1" x14ac:dyDescent="0.25">
      <c r="A2" s="43" t="s">
        <v>1</v>
      </c>
      <c r="B2" s="44" t="s">
        <v>2</v>
      </c>
      <c r="C2" s="45" t="s">
        <v>6</v>
      </c>
      <c r="D2" s="3" t="s">
        <v>7</v>
      </c>
      <c r="E2" s="4" t="s">
        <v>113</v>
      </c>
    </row>
    <row r="3" spans="1:5" x14ac:dyDescent="0.25">
      <c r="A3" s="43"/>
      <c r="B3" s="44"/>
      <c r="C3" s="45"/>
      <c r="D3" s="3" t="s">
        <v>8</v>
      </c>
      <c r="E3" s="4"/>
    </row>
    <row r="4" spans="1:5" x14ac:dyDescent="0.25">
      <c r="A4" s="43"/>
      <c r="B4" s="44"/>
      <c r="C4" s="45"/>
      <c r="D4" s="3" t="s">
        <v>9</v>
      </c>
      <c r="E4" s="4"/>
    </row>
    <row r="5" spans="1:5" ht="30" x14ac:dyDescent="0.25">
      <c r="A5" s="43"/>
      <c r="B5" s="44"/>
      <c r="C5" s="45"/>
      <c r="D5" s="3" t="s">
        <v>10</v>
      </c>
      <c r="E5" s="4"/>
    </row>
    <row r="6" spans="1:5" ht="30" x14ac:dyDescent="0.25">
      <c r="A6" s="43"/>
      <c r="B6" s="44"/>
      <c r="C6" s="45"/>
      <c r="D6" s="3" t="s">
        <v>11</v>
      </c>
      <c r="E6" s="4" t="s">
        <v>113</v>
      </c>
    </row>
    <row r="7" spans="1:5" ht="30" x14ac:dyDescent="0.25">
      <c r="A7" s="43"/>
      <c r="B7" s="44"/>
      <c r="C7" s="45"/>
      <c r="D7" s="3" t="s">
        <v>12</v>
      </c>
      <c r="E7" s="4"/>
    </row>
    <row r="8" spans="1:5" x14ac:dyDescent="0.25">
      <c r="A8" s="43"/>
      <c r="B8" s="44" t="s">
        <v>3</v>
      </c>
      <c r="C8" s="45"/>
      <c r="D8" s="3" t="s">
        <v>13</v>
      </c>
      <c r="E8" s="4"/>
    </row>
    <row r="9" spans="1:5" x14ac:dyDescent="0.25">
      <c r="A9" s="43"/>
      <c r="B9" s="44"/>
      <c r="C9" s="45"/>
      <c r="D9" s="3" t="s">
        <v>14</v>
      </c>
      <c r="E9" s="4"/>
    </row>
    <row r="10" spans="1:5" x14ac:dyDescent="0.25">
      <c r="A10" s="43"/>
      <c r="B10" s="44"/>
      <c r="C10" s="45"/>
      <c r="D10" s="3" t="s">
        <v>15</v>
      </c>
      <c r="E10" s="4" t="s">
        <v>113</v>
      </c>
    </row>
    <row r="11" spans="1:5" ht="30" x14ac:dyDescent="0.25">
      <c r="A11" s="43"/>
      <c r="B11" s="44"/>
      <c r="C11" s="45"/>
      <c r="D11" s="3" t="s">
        <v>16</v>
      </c>
      <c r="E11" s="4"/>
    </row>
    <row r="12" spans="1:5" x14ac:dyDescent="0.25">
      <c r="A12" s="43"/>
      <c r="B12" s="44" t="s">
        <v>4</v>
      </c>
      <c r="C12" s="45"/>
      <c r="D12" s="3" t="s">
        <v>17</v>
      </c>
      <c r="E12" s="4"/>
    </row>
    <row r="13" spans="1:5" x14ac:dyDescent="0.25">
      <c r="A13" s="43"/>
      <c r="B13" s="44"/>
      <c r="C13" s="45"/>
      <c r="D13" s="3" t="s">
        <v>18</v>
      </c>
      <c r="E13" s="4"/>
    </row>
    <row r="14" spans="1:5" x14ac:dyDescent="0.25">
      <c r="A14" s="43"/>
      <c r="B14" s="44"/>
      <c r="C14" s="45"/>
      <c r="D14" s="3" t="s">
        <v>19</v>
      </c>
      <c r="E14" s="4" t="s">
        <v>113</v>
      </c>
    </row>
    <row r="15" spans="1:5" x14ac:dyDescent="0.25">
      <c r="A15" s="43"/>
      <c r="B15" s="44"/>
      <c r="C15" s="45"/>
      <c r="D15" s="3" t="s">
        <v>20</v>
      </c>
      <c r="E15" s="4"/>
    </row>
    <row r="16" spans="1:5" ht="30" x14ac:dyDescent="0.25">
      <c r="A16" s="43"/>
      <c r="B16" s="44"/>
      <c r="C16" s="45"/>
      <c r="D16" s="3" t="s">
        <v>21</v>
      </c>
      <c r="E16" s="4"/>
    </row>
    <row r="17" spans="1:5" ht="30" x14ac:dyDescent="0.25">
      <c r="A17" s="43"/>
      <c r="B17" s="44" t="s">
        <v>5</v>
      </c>
      <c r="C17" s="45"/>
      <c r="D17" s="3" t="s">
        <v>22</v>
      </c>
      <c r="E17" s="4" t="s">
        <v>113</v>
      </c>
    </row>
    <row r="18" spans="1:5" ht="30" x14ac:dyDescent="0.25">
      <c r="A18" s="43"/>
      <c r="B18" s="44"/>
      <c r="C18" s="45"/>
      <c r="D18" s="3" t="s">
        <v>23</v>
      </c>
      <c r="E18" s="4"/>
    </row>
    <row r="19" spans="1:5" x14ac:dyDescent="0.25">
      <c r="A19" s="43"/>
      <c r="B19" s="44"/>
      <c r="C19" s="45"/>
      <c r="D19" s="3" t="s">
        <v>24</v>
      </c>
      <c r="E19" s="4"/>
    </row>
    <row r="20" spans="1:5" ht="30" customHeight="1" x14ac:dyDescent="0.25">
      <c r="A20" s="46" t="s">
        <v>45</v>
      </c>
      <c r="B20" s="47"/>
      <c r="C20" s="47"/>
      <c r="D20" s="48"/>
      <c r="E20" s="12">
        <f>COUNTA(E2:E19)</f>
        <v>5</v>
      </c>
    </row>
  </sheetData>
  <mergeCells count="8">
    <mergeCell ref="A20:D20"/>
    <mergeCell ref="A1:D1"/>
    <mergeCell ref="A2:A19"/>
    <mergeCell ref="B2:B7"/>
    <mergeCell ref="C2:C19"/>
    <mergeCell ref="B8:B11"/>
    <mergeCell ref="B12:B16"/>
    <mergeCell ref="B17:B19"/>
  </mergeCells>
  <conditionalFormatting sqref="E2:E19">
    <cfRule type="expression" dxfId="28" priority="1">
      <formula>$E2="x"</formula>
    </cfRule>
    <cfRule type="colorScale" priority="4">
      <colorScale>
        <cfvo type="num" val="1"/>
        <cfvo type="percentile" val="3"/>
        <cfvo type="num" val="5"/>
        <color rgb="FFF8696B"/>
        <color rgb="FFFFEB84"/>
        <color rgb="FF63BE7B"/>
      </colorScale>
    </cfRule>
  </conditionalFormatting>
  <conditionalFormatting sqref="D2:D19 A20">
    <cfRule type="expression" dxfId="27" priority="2">
      <formula>$E2="x"</formula>
    </cfRule>
  </conditionalFormatting>
  <dataValidations count="1">
    <dataValidation type="custom" operator="equal" allowBlank="1" showInputMessage="1" showErrorMessage="1" errorTitle="Ungültige Eingabe" error="Bitte geben Sie ein &quot;x&quot; ein, wenn Sie das Bewertungskriterium als Zielkriterium definieren möchten. Lassen Sie das Feld andernfalls leer oder löschen Sie die Eingabe mit der Entf-Taste." sqref="E2:E19">
      <formula1>E2="x"</formula1>
    </dataValidation>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10"/>
  <sheetViews>
    <sheetView workbookViewId="0">
      <selection activeCell="A10" sqref="A10"/>
    </sheetView>
  </sheetViews>
  <sheetFormatPr baseColWidth="10" defaultColWidth="11.42578125" defaultRowHeight="15" x14ac:dyDescent="0.25"/>
  <cols>
    <col min="1" max="4" width="11.42578125" style="15"/>
    <col min="5" max="20" width="13.28515625" style="15" customWidth="1"/>
    <col min="21" max="16384" width="11.42578125" style="15"/>
  </cols>
  <sheetData>
    <row r="1" spans="1:20" ht="18.75" x14ac:dyDescent="0.3">
      <c r="A1" s="52" t="s">
        <v>94</v>
      </c>
      <c r="B1" s="52"/>
      <c r="C1" s="52"/>
      <c r="D1" s="52"/>
      <c r="E1" s="52"/>
      <c r="F1" s="52"/>
      <c r="G1" s="52"/>
      <c r="H1" s="52"/>
      <c r="I1" s="52"/>
      <c r="J1" s="52"/>
      <c r="K1" s="52"/>
      <c r="L1" s="52"/>
      <c r="M1" s="52"/>
      <c r="N1" s="52"/>
      <c r="O1" s="52"/>
      <c r="P1" s="52"/>
      <c r="Q1" s="52"/>
      <c r="R1" s="52"/>
      <c r="S1" s="52"/>
      <c r="T1" s="52"/>
    </row>
    <row r="2" spans="1:20" x14ac:dyDescent="0.25">
      <c r="A2" s="51" t="s">
        <v>57</v>
      </c>
      <c r="B2" s="51"/>
      <c r="C2" s="51"/>
      <c r="D2" s="51"/>
      <c r="E2" s="53" t="str">
        <f>'04_Bewertung_Ist-Zustand'!E16</f>
        <v>Kritischer Zustand. Hohes Einsatzpotential für I4.0.</v>
      </c>
      <c r="F2" s="53"/>
      <c r="G2" s="53"/>
      <c r="H2" s="53"/>
      <c r="I2" s="53"/>
      <c r="J2" s="53"/>
      <c r="K2" s="53"/>
      <c r="L2" s="53"/>
      <c r="M2" s="53"/>
      <c r="N2" s="53"/>
      <c r="O2" s="53"/>
      <c r="P2" s="53"/>
      <c r="Q2" s="53"/>
      <c r="R2" s="53"/>
      <c r="S2" s="53"/>
      <c r="T2" s="53"/>
    </row>
    <row r="4" spans="1:20" ht="18.75" x14ac:dyDescent="0.3">
      <c r="A4" s="52" t="s">
        <v>72</v>
      </c>
      <c r="B4" s="52"/>
      <c r="C4" s="52"/>
      <c r="D4" s="52"/>
      <c r="E4" s="52"/>
      <c r="F4" s="52"/>
      <c r="G4" s="52"/>
      <c r="H4" s="52"/>
      <c r="I4" s="52"/>
      <c r="J4" s="52"/>
      <c r="K4" s="52"/>
      <c r="L4" s="52"/>
      <c r="M4" s="52"/>
      <c r="N4" s="52"/>
      <c r="O4" s="52"/>
      <c r="P4" s="52"/>
      <c r="Q4" s="52"/>
      <c r="R4" s="52"/>
      <c r="S4" s="52"/>
      <c r="T4" s="52"/>
    </row>
    <row r="5" spans="1:20" ht="150" x14ac:dyDescent="0.25">
      <c r="A5" s="42" t="s">
        <v>0</v>
      </c>
      <c r="B5" s="42"/>
      <c r="C5" s="42"/>
      <c r="D5" s="42"/>
      <c r="E5" s="6" t="s">
        <v>25</v>
      </c>
      <c r="F5" s="6" t="s">
        <v>26</v>
      </c>
      <c r="G5" s="6" t="s">
        <v>27</v>
      </c>
      <c r="H5" s="6" t="s">
        <v>28</v>
      </c>
      <c r="I5" s="6" t="s">
        <v>29</v>
      </c>
      <c r="J5" s="6" t="s">
        <v>30</v>
      </c>
      <c r="K5" s="6" t="s">
        <v>31</v>
      </c>
      <c r="L5" s="6" t="s">
        <v>32</v>
      </c>
      <c r="M5" s="6" t="s">
        <v>33</v>
      </c>
      <c r="N5" s="6" t="s">
        <v>34</v>
      </c>
      <c r="O5" s="6" t="s">
        <v>35</v>
      </c>
      <c r="P5" s="6" t="s">
        <v>36</v>
      </c>
      <c r="Q5" s="6" t="s">
        <v>37</v>
      </c>
      <c r="R5" s="6" t="s">
        <v>38</v>
      </c>
      <c r="S5" s="6" t="s">
        <v>39</v>
      </c>
      <c r="T5" s="6" t="s">
        <v>40</v>
      </c>
    </row>
    <row r="6" spans="1:20" ht="60" x14ac:dyDescent="0.25">
      <c r="A6" s="50" t="s">
        <v>97</v>
      </c>
      <c r="B6" s="50"/>
      <c r="C6" s="50"/>
      <c r="D6" s="50"/>
      <c r="E6" s="17">
        <f>IFERROR('01_Prio_ZK-Erfüllung'!E40,"")</f>
        <v>60.000000000000007</v>
      </c>
      <c r="F6" s="17">
        <f>IFERROR('01_Prio_ZK-Erfüllung'!F40,"")</f>
        <v>30</v>
      </c>
      <c r="G6" s="17">
        <f>IFERROR('01_Prio_ZK-Erfüllung'!G40,"")</f>
        <v>40</v>
      </c>
      <c r="H6" s="17">
        <f>IFERROR('01_Prio_ZK-Erfüllung'!H40,"")</f>
        <v>65.000000000000014</v>
      </c>
      <c r="I6" s="17" t="str">
        <f>IFERROR('01_Prio_ZK-Erfüllung'!I40,"")</f>
        <v>Negative Beeinflussung der Zielkriterien!</v>
      </c>
      <c r="J6" s="17">
        <f>IFERROR('01_Prio_ZK-Erfüllung'!J40,"")</f>
        <v>45.000000000000007</v>
      </c>
      <c r="K6" s="17">
        <f>IFERROR('01_Prio_ZK-Erfüllung'!K40,"")</f>
        <v>70</v>
      </c>
      <c r="L6" s="17">
        <f>IFERROR('01_Prio_ZK-Erfüllung'!L40,"")</f>
        <v>55.000000000000007</v>
      </c>
      <c r="M6" s="17" t="str">
        <f>IFERROR('01_Prio_ZK-Erfüllung'!M40,"")</f>
        <v>Negative Beeinflussung der Zielkriterien!</v>
      </c>
      <c r="N6" s="17">
        <f>IFERROR('01_Prio_ZK-Erfüllung'!N40,"")</f>
        <v>25</v>
      </c>
      <c r="O6" s="17" t="str">
        <f>IFERROR('01_Prio_ZK-Erfüllung'!O40,"")</f>
        <v>Negative Beeinflussung der Zielkriterien!</v>
      </c>
      <c r="P6" s="17">
        <f>IFERROR('01_Prio_ZK-Erfüllung'!P40,"")</f>
        <v>35</v>
      </c>
      <c r="Q6" s="17">
        <f>IFERROR('01_Prio_ZK-Erfüllung'!Q40,"")</f>
        <v>70</v>
      </c>
      <c r="R6" s="17">
        <f>IFERROR('01_Prio_ZK-Erfüllung'!R40,"")</f>
        <v>45</v>
      </c>
      <c r="S6" s="17">
        <f>IFERROR('01_Prio_ZK-Erfüllung'!S40,"")</f>
        <v>25</v>
      </c>
      <c r="T6" s="17" t="str">
        <f>IFERROR('01_Prio_ZK-Erfüllung'!T40,"")</f>
        <v>Negative Beeinflussung der Zielkriterien!</v>
      </c>
    </row>
    <row r="7" spans="1:20" x14ac:dyDescent="0.25">
      <c r="A7" s="50" t="s">
        <v>99</v>
      </c>
      <c r="B7" s="50"/>
      <c r="C7" s="50"/>
      <c r="D7" s="50"/>
      <c r="E7" s="17">
        <f>IF(COUNT('Selbstbewertung - Schritt 1'!$E$2:$E$19)&lt;&gt;0,IFERROR('02_Prio_Allg. Erfüllung'!E19,""),"")</f>
        <v>36.750000000000007</v>
      </c>
      <c r="F7" s="17">
        <f>IF(COUNT('Selbstbewertung - Schritt 1'!$E$2:$E$19)&lt;&gt;0,IFERROR('02_Prio_Allg. Erfüllung'!F19,""),"")</f>
        <v>45.25</v>
      </c>
      <c r="G7" s="17">
        <f>IF(COUNT('Selbstbewertung - Schritt 1'!$E$2:$E$19)&lt;&gt;0,IFERROR('02_Prio_Allg. Erfüllung'!G19,""),"")</f>
        <v>33.25</v>
      </c>
      <c r="H7" s="17">
        <f>IF(COUNT('Selbstbewertung - Schritt 1'!$E$2:$E$19)&lt;&gt;0,IFERROR('02_Prio_Allg. Erfüllung'!H19,""),"")</f>
        <v>44</v>
      </c>
      <c r="I7" s="17">
        <f>IF(COUNT('Selbstbewertung - Schritt 1'!$E$2:$E$19)&lt;&gt;0,IFERROR('02_Prio_Allg. Erfüllung'!I19,""),"")</f>
        <v>22</v>
      </c>
      <c r="J7" s="17">
        <f>IF(COUNT('Selbstbewertung - Schritt 1'!$E$2:$E$19)&lt;&gt;0,IFERROR('02_Prio_Allg. Erfüllung'!J19,""),"")</f>
        <v>33.5</v>
      </c>
      <c r="K7" s="17">
        <f>IF(COUNT('Selbstbewertung - Schritt 1'!$E$2:$E$19)&lt;&gt;0,IFERROR('02_Prio_Allg. Erfüllung'!K19,""),"")</f>
        <v>58.5</v>
      </c>
      <c r="L7" s="17">
        <f>IF(COUNT('Selbstbewertung - Schritt 1'!$E$2:$E$19)&lt;&gt;0,IFERROR('02_Prio_Allg. Erfüllung'!L19,""),"")</f>
        <v>34</v>
      </c>
      <c r="M7" s="17">
        <f>IF(COUNT('Selbstbewertung - Schritt 1'!$E$2:$E$19)&lt;&gt;0,IFERROR('02_Prio_Allg. Erfüllung'!M19,""),"")</f>
        <v>19.5</v>
      </c>
      <c r="N7" s="17">
        <f>IF(COUNT('Selbstbewertung - Schritt 1'!$E$2:$E$19)&lt;&gt;0,IFERROR('02_Prio_Allg. Erfüllung'!N19,""),"")</f>
        <v>26.5</v>
      </c>
      <c r="O7" s="17">
        <f>IF(COUNT('Selbstbewertung - Schritt 1'!$E$2:$E$19)&lt;&gt;0,IFERROR('02_Prio_Allg. Erfüllung'!O19,""),"")</f>
        <v>23.75</v>
      </c>
      <c r="P7" s="17">
        <f>IF(COUNT('Selbstbewertung - Schritt 1'!$E$2:$E$19)&lt;&gt;0,IFERROR('02_Prio_Allg. Erfüllung'!P19,""),"")</f>
        <v>34</v>
      </c>
      <c r="Q7" s="17">
        <f>IF(COUNT('Selbstbewertung - Schritt 1'!$E$2:$E$19)&lt;&gt;0,IFERROR('02_Prio_Allg. Erfüllung'!Q19,""),"")</f>
        <v>54.75</v>
      </c>
      <c r="R7" s="17">
        <f>IF(COUNT('Selbstbewertung - Schritt 1'!$E$2:$E$19)&lt;&gt;0,IFERROR('02_Prio_Allg. Erfüllung'!R19,""),"")</f>
        <v>37.5</v>
      </c>
      <c r="S7" s="17">
        <f>IF(COUNT('Selbstbewertung - Schritt 1'!$E$2:$E$19)&lt;&gt;0,IFERROR('02_Prio_Allg. Erfüllung'!S19,""),"")</f>
        <v>28.250000000000004</v>
      </c>
      <c r="T7" s="17">
        <f>IF(COUNT('Selbstbewertung - Schritt 1'!$E$2:$E$19)&lt;&gt;0,IFERROR('02_Prio_Allg. Erfüllung'!T19,""),"")</f>
        <v>25.75</v>
      </c>
    </row>
    <row r="8" spans="1:20" x14ac:dyDescent="0.25">
      <c r="A8" s="50" t="s">
        <v>102</v>
      </c>
      <c r="B8" s="50"/>
      <c r="C8" s="50"/>
      <c r="D8" s="50"/>
      <c r="E8" s="17">
        <f>IF(COUNT('Selbstbewertung - Schritt 1'!$E$2:$E$19)&lt;&gt;0,IFERROR('03_I4.0 Delta'!E45,""),"")</f>
        <v>30.5</v>
      </c>
      <c r="F8" s="17">
        <f>IF(COUNT('Selbstbewertung - Schritt 1'!$E$2:$E$19)&lt;&gt;0,IFERROR('03_I4.0 Delta'!F45,""),"")</f>
        <v>42.5</v>
      </c>
      <c r="G8" s="17">
        <f>IF(COUNT('Selbstbewertung - Schritt 1'!$E$2:$E$19)&lt;&gt;0,IFERROR('03_I4.0 Delta'!G45,""),"")</f>
        <v>30.5</v>
      </c>
      <c r="H8" s="17">
        <f>IF(COUNT('Selbstbewertung - Schritt 1'!$E$2:$E$19)&lt;&gt;0,IFERROR('03_I4.0 Delta'!H45,""),"")</f>
        <v>38.5</v>
      </c>
      <c r="I8" s="17">
        <f>IF(COUNT('Selbstbewertung - Schritt 1'!$E$2:$E$19)&lt;&gt;0,IFERROR('03_I4.0 Delta'!I45,""),"")</f>
        <v>20</v>
      </c>
      <c r="J8" s="17">
        <f>IF(COUNT('Selbstbewertung - Schritt 1'!$E$2:$E$19)&lt;&gt;0,IFERROR('03_I4.0 Delta'!J45,""),"")</f>
        <v>31.5</v>
      </c>
      <c r="K8" s="17">
        <f>IF(COUNT('Selbstbewertung - Schritt 1'!$E$2:$E$19)&lt;&gt;0,IFERROR('03_I4.0 Delta'!K45,""),"")</f>
        <v>51</v>
      </c>
      <c r="L8" s="17">
        <f>IF(COUNT('Selbstbewertung - Schritt 1'!$E$2:$E$19)&lt;&gt;0,IFERROR('03_I4.0 Delta'!L45,""),"")</f>
        <v>28.500000000000004</v>
      </c>
      <c r="M8" s="17">
        <f>IF(COUNT('Selbstbewertung - Schritt 1'!$E$2:$E$19)&lt;&gt;0,IFERROR('03_I4.0 Delta'!M45,""),"")</f>
        <v>23</v>
      </c>
      <c r="N8" s="17">
        <f>IF(COUNT('Selbstbewertung - Schritt 1'!$E$2:$E$19)&lt;&gt;0,IFERROR('03_I4.0 Delta'!N45,""),"")</f>
        <v>25</v>
      </c>
      <c r="O8" s="17">
        <f>IF(COUNT('Selbstbewertung - Schritt 1'!$E$2:$E$19)&lt;&gt;0,IFERROR('03_I4.0 Delta'!O45,""),"")</f>
        <v>22.5</v>
      </c>
      <c r="P8" s="17">
        <f>IF(COUNT('Selbstbewertung - Schritt 1'!$E$2:$E$19)&lt;&gt;0,IFERROR('03_I4.0 Delta'!P45,""),"")</f>
        <v>34</v>
      </c>
      <c r="Q8" s="17">
        <f>IF(COUNT('Selbstbewertung - Schritt 1'!$E$2:$E$19)&lt;&gt;0,IFERROR('03_I4.0 Delta'!Q45,""),"")</f>
        <v>50.5</v>
      </c>
      <c r="R8" s="17">
        <f>IF(COUNT('Selbstbewertung - Schritt 1'!$E$2:$E$19)&lt;&gt;0,IFERROR('03_I4.0 Delta'!R45,""),"")</f>
        <v>39</v>
      </c>
      <c r="S8" s="17">
        <f>IF(COUNT('Selbstbewertung - Schritt 1'!$E$2:$E$19)&lt;&gt;0,IFERROR('03_I4.0 Delta'!S45,""),"")</f>
        <v>25.5</v>
      </c>
      <c r="T8" s="17">
        <f>IF(COUNT('Selbstbewertung - Schritt 1'!$E$2:$E$19)&lt;&gt;0,IFERROR('03_I4.0 Delta'!T45,""),"")</f>
        <v>25</v>
      </c>
    </row>
    <row r="9" spans="1:20" x14ac:dyDescent="0.25">
      <c r="A9" s="49" t="s">
        <v>100</v>
      </c>
      <c r="B9" s="49"/>
      <c r="C9" s="49"/>
      <c r="D9" s="49"/>
      <c r="E9" s="35">
        <v>84.516129032258064</v>
      </c>
      <c r="F9" s="35">
        <v>58.709677419354833</v>
      </c>
      <c r="G9" s="35">
        <v>70.967741935483872</v>
      </c>
      <c r="H9" s="35">
        <v>81.935483870967744</v>
      </c>
      <c r="I9" s="35">
        <v>26.451612903225808</v>
      </c>
      <c r="J9" s="35">
        <v>65.161290322580641</v>
      </c>
      <c r="K9" s="35">
        <v>100</v>
      </c>
      <c r="L9" s="35">
        <v>62.580645161290327</v>
      </c>
      <c r="M9" s="35">
        <v>41.935483870967744</v>
      </c>
      <c r="N9" s="35">
        <v>45.161290322580641</v>
      </c>
      <c r="O9" s="35">
        <v>36.129032258064512</v>
      </c>
      <c r="P9" s="35">
        <v>60</v>
      </c>
      <c r="Q9" s="35">
        <v>98.709677419354833</v>
      </c>
      <c r="R9" s="35">
        <v>68.387096774193552</v>
      </c>
      <c r="S9" s="35">
        <v>41.29032258064516</v>
      </c>
      <c r="T9" s="35">
        <v>36.129032258064512</v>
      </c>
    </row>
    <row r="10" spans="1:20" x14ac:dyDescent="0.25">
      <c r="A10" s="18"/>
      <c r="B10" s="18"/>
      <c r="C10" s="18"/>
      <c r="D10" s="18"/>
      <c r="E10" s="19"/>
      <c r="F10" s="19"/>
      <c r="G10" s="19"/>
      <c r="H10" s="19"/>
      <c r="I10" s="19"/>
      <c r="J10" s="19"/>
      <c r="K10" s="19"/>
      <c r="L10" s="19"/>
      <c r="M10" s="19"/>
      <c r="N10" s="19"/>
      <c r="O10" s="19"/>
      <c r="P10" s="19"/>
      <c r="Q10" s="19"/>
      <c r="R10" s="19"/>
      <c r="S10" s="19"/>
      <c r="T10" s="19"/>
    </row>
  </sheetData>
  <mergeCells count="9">
    <mergeCell ref="A9:D9"/>
    <mergeCell ref="A8:D8"/>
    <mergeCell ref="A2:D2"/>
    <mergeCell ref="A1:T1"/>
    <mergeCell ref="E2:T2"/>
    <mergeCell ref="A4:T4"/>
    <mergeCell ref="A5:D5"/>
    <mergeCell ref="A6:D6"/>
    <mergeCell ref="A7:D7"/>
  </mergeCells>
  <conditionalFormatting sqref="E7:T7">
    <cfRule type="colorScale" priority="19">
      <colorScale>
        <cfvo type="num" val="0"/>
        <cfvo type="percentile" val="50"/>
        <cfvo type="max"/>
        <color rgb="FFF8696B"/>
        <color rgb="FFFFEB84"/>
        <color rgb="FF63BE7B"/>
      </colorScale>
    </cfRule>
  </conditionalFormatting>
  <conditionalFormatting sqref="E2:T2">
    <cfRule type="expression" dxfId="26" priority="14">
      <formula>E2="Neutraler, nicht kritischer Zustand. Verbesserungspotential für I4.0 liegt vor."</formula>
    </cfRule>
    <cfRule type="expression" dxfId="25" priority="15">
      <formula>E2="Sehr fortgeschritten. Wenig Verbesserungspotential."</formula>
    </cfRule>
    <cfRule type="expression" dxfId="24" priority="16">
      <formula>E2="Gut aufgestellt. Vereinzelt Verbesserungspotential durch I4.0."</formula>
    </cfRule>
    <cfRule type="expression" dxfId="23" priority="17">
      <formula>E2="Kritischer Zustand. Hohes Einsatzpotential für I4.0."</formula>
    </cfRule>
  </conditionalFormatting>
  <conditionalFormatting sqref="E9:T9">
    <cfRule type="colorScale" priority="3">
      <colorScale>
        <cfvo type="min"/>
        <cfvo type="percentile" val="50"/>
        <cfvo type="max"/>
        <color rgb="FFFF7D7D"/>
        <color rgb="FFFFEB84"/>
        <color rgb="FF00B050"/>
      </colorScale>
    </cfRule>
  </conditionalFormatting>
  <conditionalFormatting sqref="E6:T6">
    <cfRule type="expression" dxfId="22" priority="10">
      <formula>E6="Negative Beeinflussung der Zielkriterien!"</formula>
    </cfRule>
    <cfRule type="colorScale" priority="18">
      <colorScale>
        <cfvo type="percent" val="0"/>
        <cfvo type="percent" val="50"/>
        <cfvo type="percent" val="100"/>
        <color rgb="FFF8696B"/>
        <color rgb="FFFFEB84"/>
        <color rgb="FF63BE7B"/>
      </colorScale>
    </cfRule>
  </conditionalFormatting>
  <conditionalFormatting sqref="E8:T8">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22"/>
  <sheetViews>
    <sheetView workbookViewId="0">
      <selection activeCell="E2" sqref="E2"/>
    </sheetView>
  </sheetViews>
  <sheetFormatPr baseColWidth="10" defaultRowHeight="15" x14ac:dyDescent="0.25"/>
  <cols>
    <col min="1" max="1" width="9.42578125" customWidth="1"/>
    <col min="2" max="3" width="11.140625" customWidth="1"/>
    <col min="4" max="4" width="36.42578125" customWidth="1"/>
    <col min="5" max="5" width="27" customWidth="1"/>
    <col min="7" max="7" width="57.5703125" customWidth="1"/>
    <col min="8" max="9" width="37.5703125" bestFit="1" customWidth="1"/>
    <col min="10" max="10" width="23" customWidth="1"/>
  </cols>
  <sheetData>
    <row r="1" spans="1:5" x14ac:dyDescent="0.25">
      <c r="A1" s="54" t="s">
        <v>85</v>
      </c>
      <c r="B1" s="54"/>
      <c r="C1" s="54"/>
      <c r="D1" s="54"/>
      <c r="E1" s="54"/>
    </row>
    <row r="2" spans="1:5" ht="30" x14ac:dyDescent="0.25">
      <c r="A2" s="55" t="s">
        <v>86</v>
      </c>
      <c r="B2" s="55"/>
      <c r="C2" s="55"/>
      <c r="D2" s="55"/>
      <c r="E2" s="26" t="s">
        <v>28</v>
      </c>
    </row>
    <row r="4" spans="1:5" ht="18.75" customHeight="1" x14ac:dyDescent="0.25">
      <c r="A4" s="56" t="s">
        <v>88</v>
      </c>
      <c r="B4" s="57"/>
      <c r="C4" s="57"/>
      <c r="D4" s="58"/>
      <c r="E4" s="27" t="s">
        <v>87</v>
      </c>
    </row>
    <row r="5" spans="1:5" x14ac:dyDescent="0.25">
      <c r="A5" s="43" t="s">
        <v>1</v>
      </c>
      <c r="B5" s="44" t="s">
        <v>2</v>
      </c>
      <c r="C5" s="45" t="s">
        <v>6</v>
      </c>
      <c r="D5" s="3" t="s">
        <v>7</v>
      </c>
      <c r="E5" s="25">
        <f>IFERROR(HLOOKUP($E$2,'I4.0 Auswirkung_Nachher'!$E$1:$T$19,2,FALSE),"")</f>
        <v>2</v>
      </c>
    </row>
    <row r="6" spans="1:5" x14ac:dyDescent="0.25">
      <c r="A6" s="43"/>
      <c r="B6" s="44"/>
      <c r="C6" s="45"/>
      <c r="D6" s="3" t="s">
        <v>8</v>
      </c>
      <c r="E6" s="25">
        <f>IFERROR(HLOOKUP($E$2,'I4.0 Auswirkung_Nachher'!$E$1:$T$19,3,FALSE),"")</f>
        <v>4</v>
      </c>
    </row>
    <row r="7" spans="1:5" x14ac:dyDescent="0.25">
      <c r="A7" s="43"/>
      <c r="B7" s="44"/>
      <c r="C7" s="45"/>
      <c r="D7" s="3" t="s">
        <v>9</v>
      </c>
      <c r="E7" s="25">
        <f>IFERROR(HLOOKUP($E$2,'I4.0 Auswirkung_Nachher'!$E$1:$T$19,4,FALSE),"")</f>
        <v>3</v>
      </c>
    </row>
    <row r="8" spans="1:5" x14ac:dyDescent="0.25">
      <c r="A8" s="43"/>
      <c r="B8" s="44"/>
      <c r="C8" s="45"/>
      <c r="D8" s="3" t="s">
        <v>10</v>
      </c>
      <c r="E8" s="25">
        <f>IFERROR(HLOOKUP($E$2,'I4.0 Auswirkung_Nachher'!$E$1:$T$19,5,FALSE),"")</f>
        <v>1</v>
      </c>
    </row>
    <row r="9" spans="1:5" x14ac:dyDescent="0.25">
      <c r="A9" s="43"/>
      <c r="B9" s="44"/>
      <c r="C9" s="45"/>
      <c r="D9" s="3" t="s">
        <v>11</v>
      </c>
      <c r="E9" s="25">
        <f>IFERROR(HLOOKUP($E$2,'I4.0 Auswirkung_Nachher'!$E$1:$T$19,6,FALSE),"")</f>
        <v>4</v>
      </c>
    </row>
    <row r="10" spans="1:5" x14ac:dyDescent="0.25">
      <c r="A10" s="43"/>
      <c r="B10" s="44"/>
      <c r="C10" s="45"/>
      <c r="D10" s="3" t="s">
        <v>12</v>
      </c>
      <c r="E10" s="25">
        <f>IFERROR(HLOOKUP($E$2,'I4.0 Auswirkung_Nachher'!$E$1:$T$19,7,FALSE),"")</f>
        <v>5</v>
      </c>
    </row>
    <row r="11" spans="1:5" x14ac:dyDescent="0.25">
      <c r="A11" s="43"/>
      <c r="B11" s="44" t="s">
        <v>3</v>
      </c>
      <c r="C11" s="45"/>
      <c r="D11" s="3" t="s">
        <v>13</v>
      </c>
      <c r="E11" s="25">
        <f>IFERROR(HLOOKUP($E$2,'I4.0 Auswirkung_Nachher'!$E$1:$T$19,8,FALSE),"")</f>
        <v>1</v>
      </c>
    </row>
    <row r="12" spans="1:5" x14ac:dyDescent="0.25">
      <c r="A12" s="43"/>
      <c r="B12" s="44"/>
      <c r="C12" s="45"/>
      <c r="D12" s="3" t="s">
        <v>14</v>
      </c>
      <c r="E12" s="25">
        <f>IFERROR(HLOOKUP($E$2,'I4.0 Auswirkung_Nachher'!$E$1:$T$19,9,FALSE),"")</f>
        <v>2</v>
      </c>
    </row>
    <row r="13" spans="1:5" x14ac:dyDescent="0.25">
      <c r="A13" s="43"/>
      <c r="B13" s="44"/>
      <c r="C13" s="45"/>
      <c r="D13" s="3" t="s">
        <v>15</v>
      </c>
      <c r="E13" s="25">
        <f>IFERROR(HLOOKUP($E$2,'I4.0 Auswirkung_Nachher'!$E$1:$T$19,10,FALSE),"")</f>
        <v>5</v>
      </c>
    </row>
    <row r="14" spans="1:5" ht="30" x14ac:dyDescent="0.25">
      <c r="A14" s="43"/>
      <c r="B14" s="44"/>
      <c r="C14" s="45"/>
      <c r="D14" s="3" t="s">
        <v>16</v>
      </c>
      <c r="E14" s="25">
        <f>IFERROR(HLOOKUP($E$2,'I4.0 Auswirkung_Nachher'!$E$1:$T$19,11,FALSE),"")</f>
        <v>2</v>
      </c>
    </row>
    <row r="15" spans="1:5" x14ac:dyDescent="0.25">
      <c r="A15" s="43"/>
      <c r="B15" s="44" t="s">
        <v>4</v>
      </c>
      <c r="C15" s="45"/>
      <c r="D15" s="3" t="s">
        <v>17</v>
      </c>
      <c r="E15" s="25">
        <f>IFERROR(HLOOKUP($E$2,'I4.0 Auswirkung_Nachher'!$E$1:$T$19,12,FALSE),"")</f>
        <v>2</v>
      </c>
    </row>
    <row r="16" spans="1:5" x14ac:dyDescent="0.25">
      <c r="A16" s="43"/>
      <c r="B16" s="44"/>
      <c r="C16" s="45"/>
      <c r="D16" s="3" t="s">
        <v>18</v>
      </c>
      <c r="E16" s="25">
        <f>IFERROR(HLOOKUP($E$2,'I4.0 Auswirkung_Nachher'!$E$1:$T$19,13,FALSE),"")</f>
        <v>5</v>
      </c>
    </row>
    <row r="17" spans="1:5" x14ac:dyDescent="0.25">
      <c r="A17" s="43"/>
      <c r="B17" s="44"/>
      <c r="C17" s="45"/>
      <c r="D17" s="3" t="s">
        <v>19</v>
      </c>
      <c r="E17" s="25">
        <f>IFERROR(HLOOKUP($E$2,'I4.0 Auswirkung_Nachher'!$E$1:$T$19,14,FALSE),"")</f>
        <v>4</v>
      </c>
    </row>
    <row r="18" spans="1:5" x14ac:dyDescent="0.25">
      <c r="A18" s="43"/>
      <c r="B18" s="44"/>
      <c r="C18" s="45"/>
      <c r="D18" s="3" t="s">
        <v>20</v>
      </c>
      <c r="E18" s="25">
        <f>IFERROR(HLOOKUP($E$2,'I4.0 Auswirkung_Nachher'!$E$1:$T$19,15,FALSE),"")</f>
        <v>5</v>
      </c>
    </row>
    <row r="19" spans="1:5" x14ac:dyDescent="0.25">
      <c r="A19" s="43"/>
      <c r="B19" s="44"/>
      <c r="C19" s="45"/>
      <c r="D19" s="3" t="s">
        <v>21</v>
      </c>
      <c r="E19" s="25">
        <f>IFERROR(HLOOKUP($E$2,'I4.0 Auswirkung_Nachher'!$E$1:$T$19,16,FALSE),"")</f>
        <v>5</v>
      </c>
    </row>
    <row r="20" spans="1:5" ht="28.5" customHeight="1" x14ac:dyDescent="0.25">
      <c r="A20" s="43"/>
      <c r="B20" s="44" t="s">
        <v>5</v>
      </c>
      <c r="C20" s="45"/>
      <c r="D20" s="3" t="s">
        <v>22</v>
      </c>
      <c r="E20" s="25">
        <f>IFERROR(HLOOKUP($E$2,'I4.0 Auswirkung_Nachher'!$E$1:$T$19,17,FALSE),"")</f>
        <v>2</v>
      </c>
    </row>
    <row r="21" spans="1:5" ht="28.5" customHeight="1" x14ac:dyDescent="0.25">
      <c r="A21" s="43"/>
      <c r="B21" s="44"/>
      <c r="C21" s="45"/>
      <c r="D21" s="3" t="s">
        <v>23</v>
      </c>
      <c r="E21" s="25">
        <f>IFERROR(HLOOKUP($E$2,'I4.0 Auswirkung_Nachher'!$E$1:$T$19,18,FALSE),"")</f>
        <v>3</v>
      </c>
    </row>
    <row r="22" spans="1:5" ht="28.5" customHeight="1" x14ac:dyDescent="0.25">
      <c r="A22" s="43"/>
      <c r="B22" s="44"/>
      <c r="C22" s="45"/>
      <c r="D22" s="3" t="s">
        <v>24</v>
      </c>
      <c r="E22" s="25">
        <f>IFERROR(HLOOKUP($E$2,'I4.0 Auswirkung_Nachher'!$E$1:$T$19,19,FALSE),"")</f>
        <v>3</v>
      </c>
    </row>
  </sheetData>
  <mergeCells count="9">
    <mergeCell ref="A1:E1"/>
    <mergeCell ref="A2:D2"/>
    <mergeCell ref="A4:D4"/>
    <mergeCell ref="A5:A22"/>
    <mergeCell ref="B5:B10"/>
    <mergeCell ref="C5:C22"/>
    <mergeCell ref="B11:B14"/>
    <mergeCell ref="B15:B19"/>
    <mergeCell ref="B20:B22"/>
  </mergeCells>
  <conditionalFormatting sqref="E5:E22">
    <cfRule type="colorScale" priority="3">
      <colorScale>
        <cfvo type="num" val="1"/>
        <cfvo type="percentile" val="3"/>
        <cfvo type="num" val="5"/>
        <color rgb="FFF8696B"/>
        <color rgb="FFFFEB84"/>
        <color rgb="FF63BE7B"/>
      </colorScale>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'Ab hier_Berechnung--&gt;'!$A$2:$A$18</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2"/>
  <sheetViews>
    <sheetView tabSelected="1" workbookViewId="0">
      <selection activeCell="E2" sqref="E2"/>
    </sheetView>
  </sheetViews>
  <sheetFormatPr baseColWidth="10" defaultRowHeight="15" x14ac:dyDescent="0.25"/>
  <cols>
    <col min="5" max="5" width="44.5703125" customWidth="1"/>
  </cols>
  <sheetData>
    <row r="1" spans="1:5" x14ac:dyDescent="0.25">
      <c r="A1" s="54" t="s">
        <v>85</v>
      </c>
      <c r="B1" s="54"/>
      <c r="C1" s="54"/>
      <c r="D1" s="54"/>
      <c r="E1" s="54"/>
    </row>
    <row r="2" spans="1:5" ht="26.25" customHeight="1" x14ac:dyDescent="0.25">
      <c r="A2" s="55" t="s">
        <v>103</v>
      </c>
      <c r="B2" s="55"/>
      <c r="C2" s="55"/>
      <c r="D2" s="55"/>
      <c r="E2" s="26" t="s">
        <v>30</v>
      </c>
    </row>
  </sheetData>
  <mergeCells count="2">
    <mergeCell ref="A1:E1"/>
    <mergeCell ref="A2:D2"/>
  </mergeCell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showInputMessage="1" showErrorMessage="1">
          <x14:formula1>
            <xm:f>'Ab hier_Berechnung--&gt;'!$A$2:$A$18</xm:f>
          </x14:formula1>
          <xm:sqref>E2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A18"/>
  <sheetViews>
    <sheetView workbookViewId="0">
      <selection activeCell="C20" sqref="C20"/>
    </sheetView>
  </sheetViews>
  <sheetFormatPr baseColWidth="10" defaultRowHeight="15" x14ac:dyDescent="0.25"/>
  <cols>
    <col min="1" max="1" width="40.28515625" style="24" customWidth="1"/>
    <col min="2" max="16384" width="11.42578125" style="24"/>
  </cols>
  <sheetData>
    <row r="1" spans="1:1" x14ac:dyDescent="0.25">
      <c r="A1" s="33" t="s">
        <v>95</v>
      </c>
    </row>
    <row r="2" spans="1:1" x14ac:dyDescent="0.25">
      <c r="A2" s="32"/>
    </row>
    <row r="3" spans="1:1" ht="30" x14ac:dyDescent="0.25">
      <c r="A3" s="32" t="s">
        <v>25</v>
      </c>
    </row>
    <row r="4" spans="1:1" x14ac:dyDescent="0.25">
      <c r="A4" s="32" t="s">
        <v>26</v>
      </c>
    </row>
    <row r="5" spans="1:1" x14ac:dyDescent="0.25">
      <c r="A5" s="32" t="s">
        <v>27</v>
      </c>
    </row>
    <row r="6" spans="1:1" ht="30" x14ac:dyDescent="0.25">
      <c r="A6" s="32" t="s">
        <v>28</v>
      </c>
    </row>
    <row r="7" spans="1:1" x14ac:dyDescent="0.25">
      <c r="A7" s="32" t="s">
        <v>29</v>
      </c>
    </row>
    <row r="8" spans="1:1" x14ac:dyDescent="0.25">
      <c r="A8" s="32" t="s">
        <v>30</v>
      </c>
    </row>
    <row r="9" spans="1:1" x14ac:dyDescent="0.25">
      <c r="A9" s="32" t="s">
        <v>31</v>
      </c>
    </row>
    <row r="10" spans="1:1" x14ac:dyDescent="0.25">
      <c r="A10" s="32" t="s">
        <v>32</v>
      </c>
    </row>
    <row r="11" spans="1:1" x14ac:dyDescent="0.25">
      <c r="A11" s="32" t="s">
        <v>33</v>
      </c>
    </row>
    <row r="12" spans="1:1" x14ac:dyDescent="0.25">
      <c r="A12" s="32" t="s">
        <v>34</v>
      </c>
    </row>
    <row r="13" spans="1:1" ht="30" x14ac:dyDescent="0.25">
      <c r="A13" s="32" t="s">
        <v>35</v>
      </c>
    </row>
    <row r="14" spans="1:1" x14ac:dyDescent="0.25">
      <c r="A14" s="32" t="s">
        <v>36</v>
      </c>
    </row>
    <row r="15" spans="1:1" x14ac:dyDescent="0.25">
      <c r="A15" s="32" t="s">
        <v>37</v>
      </c>
    </row>
    <row r="16" spans="1:1" x14ac:dyDescent="0.25">
      <c r="A16" s="32" t="s">
        <v>38</v>
      </c>
    </row>
    <row r="17" spans="1:1" x14ac:dyDescent="0.25">
      <c r="A17" s="32" t="s">
        <v>39</v>
      </c>
    </row>
    <row r="18" spans="1:1" x14ac:dyDescent="0.25">
      <c r="A18" s="34" t="s">
        <v>40</v>
      </c>
    </row>
  </sheetData>
  <pageMargins left="0.7" right="0.7" top="0.78740157499999996" bottom="0.78740157499999996" header="0.3" footer="0.3"/>
  <legacyDrawing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T41"/>
  <sheetViews>
    <sheetView workbookViewId="0">
      <selection activeCell="H1" sqref="H1"/>
    </sheetView>
  </sheetViews>
  <sheetFormatPr baseColWidth="10" defaultColWidth="11.42578125" defaultRowHeight="15" x14ac:dyDescent="0.25"/>
  <cols>
    <col min="1" max="3" width="11.42578125" style="8"/>
    <col min="4" max="4" width="21" style="8" customWidth="1"/>
    <col min="5" max="16384" width="11.42578125" style="8"/>
  </cols>
  <sheetData>
    <row r="1" spans="1:20" ht="90" x14ac:dyDescent="0.25">
      <c r="A1" s="59" t="s">
        <v>0</v>
      </c>
      <c r="B1" s="59"/>
      <c r="C1" s="59"/>
      <c r="D1" s="59"/>
      <c r="E1" s="7" t="s">
        <v>25</v>
      </c>
      <c r="F1" s="7" t="s">
        <v>26</v>
      </c>
      <c r="G1" s="7" t="s">
        <v>27</v>
      </c>
      <c r="H1" s="7" t="s">
        <v>28</v>
      </c>
      <c r="I1" s="7" t="s">
        <v>29</v>
      </c>
      <c r="J1" s="7" t="s">
        <v>30</v>
      </c>
      <c r="K1" s="7" t="s">
        <v>31</v>
      </c>
      <c r="L1" s="7" t="s">
        <v>32</v>
      </c>
      <c r="M1" s="7" t="s">
        <v>33</v>
      </c>
      <c r="N1" s="7" t="s">
        <v>34</v>
      </c>
      <c r="O1" s="7" t="s">
        <v>35</v>
      </c>
      <c r="P1" s="7" t="s">
        <v>36</v>
      </c>
      <c r="Q1" s="7" t="s">
        <v>37</v>
      </c>
      <c r="R1" s="7" t="s">
        <v>38</v>
      </c>
      <c r="S1" s="7" t="s">
        <v>39</v>
      </c>
      <c r="T1" s="7" t="s">
        <v>40</v>
      </c>
    </row>
    <row r="2" spans="1:20" ht="30.75" customHeight="1" x14ac:dyDescent="0.25">
      <c r="A2" s="60" t="s">
        <v>1</v>
      </c>
      <c r="B2" s="61" t="s">
        <v>2</v>
      </c>
      <c r="C2" s="62" t="s">
        <v>6</v>
      </c>
      <c r="D2" s="9" t="s">
        <v>7</v>
      </c>
      <c r="E2" s="10">
        <v>3</v>
      </c>
      <c r="F2" s="10">
        <v>1</v>
      </c>
      <c r="G2" s="10">
        <v>2</v>
      </c>
      <c r="H2" s="10">
        <v>1</v>
      </c>
      <c r="I2" s="10">
        <v>-1</v>
      </c>
      <c r="J2" s="10">
        <v>0</v>
      </c>
      <c r="K2" s="10">
        <v>1</v>
      </c>
      <c r="L2" s="10">
        <v>0</v>
      </c>
      <c r="M2" s="10">
        <v>-1</v>
      </c>
      <c r="N2" s="10">
        <v>0</v>
      </c>
      <c r="O2" s="10">
        <v>-1</v>
      </c>
      <c r="P2" s="10">
        <v>2</v>
      </c>
      <c r="Q2" s="10">
        <v>1</v>
      </c>
      <c r="R2" s="10">
        <v>1</v>
      </c>
      <c r="S2" s="10">
        <v>0</v>
      </c>
      <c r="T2" s="10">
        <v>-1</v>
      </c>
    </row>
    <row r="3" spans="1:20" ht="30.75" customHeight="1" x14ac:dyDescent="0.25">
      <c r="A3" s="60"/>
      <c r="B3" s="61"/>
      <c r="C3" s="62"/>
      <c r="D3" s="9" t="s">
        <v>8</v>
      </c>
      <c r="E3" s="10">
        <v>-1</v>
      </c>
      <c r="F3" s="10">
        <v>3</v>
      </c>
      <c r="G3" s="10">
        <v>0</v>
      </c>
      <c r="H3" s="10">
        <v>2</v>
      </c>
      <c r="I3" s="10">
        <v>0</v>
      </c>
      <c r="J3" s="10">
        <v>-1</v>
      </c>
      <c r="K3" s="10">
        <v>2</v>
      </c>
      <c r="L3" s="10">
        <v>0</v>
      </c>
      <c r="M3" s="10">
        <v>0</v>
      </c>
      <c r="N3" s="10">
        <v>0</v>
      </c>
      <c r="O3" s="10">
        <v>1</v>
      </c>
      <c r="P3" s="10">
        <v>0</v>
      </c>
      <c r="Q3" s="10">
        <v>2</v>
      </c>
      <c r="R3" s="10">
        <v>0</v>
      </c>
      <c r="S3" s="10">
        <v>0</v>
      </c>
      <c r="T3" s="10">
        <v>0</v>
      </c>
    </row>
    <row r="4" spans="1:20" ht="30.75" customHeight="1" x14ac:dyDescent="0.25">
      <c r="A4" s="60"/>
      <c r="B4" s="61"/>
      <c r="C4" s="62"/>
      <c r="D4" s="9" t="s">
        <v>9</v>
      </c>
      <c r="E4" s="10">
        <v>0</v>
      </c>
      <c r="F4" s="10">
        <v>0</v>
      </c>
      <c r="G4" s="10">
        <v>0</v>
      </c>
      <c r="H4" s="10">
        <v>0</v>
      </c>
      <c r="I4" s="10">
        <v>0</v>
      </c>
      <c r="J4" s="10">
        <v>-1</v>
      </c>
      <c r="K4" s="10">
        <v>0</v>
      </c>
      <c r="L4" s="10">
        <v>0</v>
      </c>
      <c r="M4" s="10">
        <v>0</v>
      </c>
      <c r="N4" s="10">
        <v>0</v>
      </c>
      <c r="O4" s="10">
        <v>1</v>
      </c>
      <c r="P4" s="10">
        <v>0</v>
      </c>
      <c r="Q4" s="10">
        <v>1</v>
      </c>
      <c r="R4" s="10">
        <v>0</v>
      </c>
      <c r="S4" s="10">
        <v>1</v>
      </c>
      <c r="T4" s="10">
        <v>0</v>
      </c>
    </row>
    <row r="5" spans="1:20" ht="60.75" customHeight="1" x14ac:dyDescent="0.25">
      <c r="A5" s="60"/>
      <c r="B5" s="61"/>
      <c r="C5" s="62"/>
      <c r="D5" s="9" t="s">
        <v>10</v>
      </c>
      <c r="E5" s="10">
        <v>-1</v>
      </c>
      <c r="F5" s="10">
        <v>1</v>
      </c>
      <c r="G5" s="10">
        <v>2</v>
      </c>
      <c r="H5" s="10">
        <v>0</v>
      </c>
      <c r="I5" s="10">
        <v>0</v>
      </c>
      <c r="J5" s="10">
        <v>0</v>
      </c>
      <c r="K5" s="10">
        <v>0</v>
      </c>
      <c r="L5" s="10">
        <v>-1</v>
      </c>
      <c r="M5" s="10">
        <v>-1</v>
      </c>
      <c r="N5" s="10">
        <v>0</v>
      </c>
      <c r="O5" s="10">
        <v>0</v>
      </c>
      <c r="P5" s="10">
        <v>3</v>
      </c>
      <c r="Q5" s="10">
        <v>0</v>
      </c>
      <c r="R5" s="10">
        <v>3</v>
      </c>
      <c r="S5" s="10">
        <v>0</v>
      </c>
      <c r="T5" s="10">
        <v>0</v>
      </c>
    </row>
    <row r="6" spans="1:20" ht="60.75" customHeight="1" x14ac:dyDescent="0.25">
      <c r="A6" s="60"/>
      <c r="B6" s="61"/>
      <c r="C6" s="62"/>
      <c r="D6" s="9" t="s">
        <v>11</v>
      </c>
      <c r="E6" s="10">
        <v>0</v>
      </c>
      <c r="F6" s="10">
        <v>0</v>
      </c>
      <c r="G6" s="10">
        <v>0</v>
      </c>
      <c r="H6" s="10">
        <v>2</v>
      </c>
      <c r="I6" s="10">
        <v>0</v>
      </c>
      <c r="J6" s="10">
        <v>1</v>
      </c>
      <c r="K6" s="10">
        <v>2</v>
      </c>
      <c r="L6" s="10">
        <v>3</v>
      </c>
      <c r="M6" s="10">
        <v>0</v>
      </c>
      <c r="N6" s="10">
        <v>0</v>
      </c>
      <c r="O6" s="10">
        <v>-1</v>
      </c>
      <c r="P6" s="10">
        <v>0</v>
      </c>
      <c r="Q6" s="10">
        <v>1</v>
      </c>
      <c r="R6" s="10">
        <v>1</v>
      </c>
      <c r="S6" s="10">
        <v>1</v>
      </c>
      <c r="T6" s="10">
        <v>0</v>
      </c>
    </row>
    <row r="7" spans="1:20" ht="60.75" customHeight="1" x14ac:dyDescent="0.25">
      <c r="A7" s="60"/>
      <c r="B7" s="61"/>
      <c r="C7" s="62"/>
      <c r="D7" s="9" t="s">
        <v>12</v>
      </c>
      <c r="E7" s="10">
        <v>0</v>
      </c>
      <c r="F7" s="10">
        <v>1</v>
      </c>
      <c r="G7" s="10">
        <v>0</v>
      </c>
      <c r="H7" s="10">
        <v>2</v>
      </c>
      <c r="I7" s="10">
        <v>0</v>
      </c>
      <c r="J7" s="10">
        <v>1</v>
      </c>
      <c r="K7" s="10">
        <v>2</v>
      </c>
      <c r="L7" s="10">
        <v>3</v>
      </c>
      <c r="M7" s="10">
        <v>0</v>
      </c>
      <c r="N7" s="10">
        <v>0</v>
      </c>
      <c r="O7" s="10">
        <v>-1</v>
      </c>
      <c r="P7" s="10">
        <v>1</v>
      </c>
      <c r="Q7" s="10">
        <v>1</v>
      </c>
      <c r="R7" s="10">
        <v>1</v>
      </c>
      <c r="S7" s="10">
        <v>1</v>
      </c>
      <c r="T7" s="10">
        <v>0</v>
      </c>
    </row>
    <row r="8" spans="1:20" ht="30.75" customHeight="1" x14ac:dyDescent="0.25">
      <c r="A8" s="60"/>
      <c r="B8" s="61" t="s">
        <v>3</v>
      </c>
      <c r="C8" s="62"/>
      <c r="D8" s="9" t="s">
        <v>13</v>
      </c>
      <c r="E8" s="10">
        <v>0</v>
      </c>
      <c r="F8" s="10">
        <v>0</v>
      </c>
      <c r="G8" s="10">
        <v>0</v>
      </c>
      <c r="H8" s="10">
        <v>0</v>
      </c>
      <c r="I8" s="10">
        <v>3</v>
      </c>
      <c r="J8" s="10">
        <v>0</v>
      </c>
      <c r="K8" s="10">
        <v>4</v>
      </c>
      <c r="L8" s="10">
        <v>0</v>
      </c>
      <c r="M8" s="10">
        <v>3</v>
      </c>
      <c r="N8" s="10">
        <v>0</v>
      </c>
      <c r="O8" s="10">
        <v>0</v>
      </c>
      <c r="P8" s="10">
        <v>2</v>
      </c>
      <c r="Q8" s="10">
        <v>2</v>
      </c>
      <c r="R8" s="10">
        <v>0</v>
      </c>
      <c r="S8" s="10">
        <v>2</v>
      </c>
      <c r="T8" s="10">
        <v>3</v>
      </c>
    </row>
    <row r="9" spans="1:20" ht="30.75" customHeight="1" x14ac:dyDescent="0.25">
      <c r="A9" s="60"/>
      <c r="B9" s="61"/>
      <c r="C9" s="62"/>
      <c r="D9" s="9" t="s">
        <v>14</v>
      </c>
      <c r="E9" s="10">
        <v>0</v>
      </c>
      <c r="F9" s="10">
        <v>1</v>
      </c>
      <c r="G9" s="10">
        <v>2</v>
      </c>
      <c r="H9" s="10">
        <v>0</v>
      </c>
      <c r="I9" s="10">
        <v>2</v>
      </c>
      <c r="J9" s="10">
        <v>1</v>
      </c>
      <c r="K9" s="10">
        <v>4</v>
      </c>
      <c r="L9" s="10">
        <v>0</v>
      </c>
      <c r="M9" s="10">
        <v>3</v>
      </c>
      <c r="N9" s="10">
        <v>0</v>
      </c>
      <c r="O9" s="10">
        <v>0</v>
      </c>
      <c r="P9" s="10">
        <v>3</v>
      </c>
      <c r="Q9" s="10">
        <v>1</v>
      </c>
      <c r="R9" s="10">
        <v>0</v>
      </c>
      <c r="S9" s="10">
        <v>3</v>
      </c>
      <c r="T9" s="10">
        <v>3</v>
      </c>
    </row>
    <row r="10" spans="1:20" ht="30.75" customHeight="1" x14ac:dyDescent="0.25">
      <c r="A10" s="60"/>
      <c r="B10" s="61"/>
      <c r="C10" s="62"/>
      <c r="D10" s="9" t="s">
        <v>15</v>
      </c>
      <c r="E10" s="10">
        <v>3</v>
      </c>
      <c r="F10" s="10">
        <v>0</v>
      </c>
      <c r="G10" s="10">
        <v>0</v>
      </c>
      <c r="H10" s="10">
        <v>2</v>
      </c>
      <c r="I10" s="10">
        <v>0</v>
      </c>
      <c r="J10" s="10">
        <v>0</v>
      </c>
      <c r="K10" s="10">
        <v>2</v>
      </c>
      <c r="L10" s="10">
        <v>2</v>
      </c>
      <c r="M10" s="10">
        <v>3</v>
      </c>
      <c r="N10" s="10">
        <v>0</v>
      </c>
      <c r="O10" s="10">
        <v>1</v>
      </c>
      <c r="P10" s="10">
        <v>0</v>
      </c>
      <c r="Q10" s="10">
        <v>3</v>
      </c>
      <c r="R10" s="10">
        <v>0</v>
      </c>
      <c r="S10" s="10">
        <v>0</v>
      </c>
      <c r="T10" s="10">
        <v>0</v>
      </c>
    </row>
    <row r="11" spans="1:20" ht="90.75" customHeight="1" x14ac:dyDescent="0.25">
      <c r="A11" s="60"/>
      <c r="B11" s="61"/>
      <c r="C11" s="62"/>
      <c r="D11" s="9" t="s">
        <v>16</v>
      </c>
      <c r="E11" s="10">
        <v>0</v>
      </c>
      <c r="F11" s="10">
        <v>4</v>
      </c>
      <c r="G11" s="10">
        <v>3</v>
      </c>
      <c r="H11" s="10">
        <v>1</v>
      </c>
      <c r="I11" s="10">
        <v>0</v>
      </c>
      <c r="J11" s="10">
        <v>0</v>
      </c>
      <c r="K11" s="10">
        <v>0</v>
      </c>
      <c r="L11" s="10">
        <v>1</v>
      </c>
      <c r="M11" s="10">
        <v>0</v>
      </c>
      <c r="N11" s="10">
        <v>0</v>
      </c>
      <c r="O11" s="10">
        <v>3</v>
      </c>
      <c r="P11" s="10">
        <v>0</v>
      </c>
      <c r="Q11" s="10">
        <v>0</v>
      </c>
      <c r="R11" s="10">
        <v>3</v>
      </c>
      <c r="S11" s="10">
        <v>0</v>
      </c>
      <c r="T11" s="10">
        <v>0</v>
      </c>
    </row>
    <row r="12" spans="1:20" ht="30.75" customHeight="1" x14ac:dyDescent="0.25">
      <c r="A12" s="60"/>
      <c r="B12" s="61" t="s">
        <v>4</v>
      </c>
      <c r="C12" s="62"/>
      <c r="D12" s="9" t="s">
        <v>17</v>
      </c>
      <c r="E12" s="10">
        <v>1</v>
      </c>
      <c r="F12" s="10">
        <v>1</v>
      </c>
      <c r="G12" s="10">
        <v>0</v>
      </c>
      <c r="H12" s="10">
        <v>0</v>
      </c>
      <c r="I12" s="10">
        <v>2</v>
      </c>
      <c r="J12" s="10">
        <v>0</v>
      </c>
      <c r="K12" s="10">
        <v>1</v>
      </c>
      <c r="L12" s="10">
        <v>0</v>
      </c>
      <c r="M12" s="10">
        <v>0</v>
      </c>
      <c r="N12" s="10">
        <v>0</v>
      </c>
      <c r="O12" s="10">
        <v>0</v>
      </c>
      <c r="P12" s="10">
        <v>0</v>
      </c>
      <c r="Q12" s="10">
        <v>1</v>
      </c>
      <c r="R12" s="10">
        <v>0</v>
      </c>
      <c r="S12" s="10">
        <v>2</v>
      </c>
      <c r="T12" s="10">
        <v>1</v>
      </c>
    </row>
    <row r="13" spans="1:20" ht="30.75" customHeight="1" x14ac:dyDescent="0.25">
      <c r="A13" s="60"/>
      <c r="B13" s="61"/>
      <c r="C13" s="62"/>
      <c r="D13" s="9" t="s">
        <v>18</v>
      </c>
      <c r="E13" s="10">
        <v>2</v>
      </c>
      <c r="F13" s="10">
        <v>1</v>
      </c>
      <c r="G13" s="10">
        <v>1</v>
      </c>
      <c r="H13" s="10">
        <v>2</v>
      </c>
      <c r="I13" s="10">
        <v>3</v>
      </c>
      <c r="J13" s="10">
        <v>1</v>
      </c>
      <c r="K13" s="10">
        <v>3</v>
      </c>
      <c r="L13" s="10">
        <v>3</v>
      </c>
      <c r="M13" s="10">
        <v>1</v>
      </c>
      <c r="N13" s="10">
        <v>3</v>
      </c>
      <c r="O13" s="10">
        <v>2</v>
      </c>
      <c r="P13" s="10">
        <v>0</v>
      </c>
      <c r="Q13" s="10">
        <v>3</v>
      </c>
      <c r="R13" s="10">
        <v>1</v>
      </c>
      <c r="S13" s="10">
        <v>1</v>
      </c>
      <c r="T13" s="10">
        <v>2</v>
      </c>
    </row>
    <row r="14" spans="1:20" ht="45.75" customHeight="1" x14ac:dyDescent="0.25">
      <c r="A14" s="60"/>
      <c r="B14" s="61"/>
      <c r="C14" s="62"/>
      <c r="D14" s="9" t="s">
        <v>19</v>
      </c>
      <c r="E14" s="10">
        <v>3</v>
      </c>
      <c r="F14" s="10">
        <v>1</v>
      </c>
      <c r="G14" s="10">
        <v>1</v>
      </c>
      <c r="H14" s="10">
        <v>3</v>
      </c>
      <c r="I14" s="10">
        <v>1</v>
      </c>
      <c r="J14" s="10">
        <v>4</v>
      </c>
      <c r="K14" s="10">
        <v>2</v>
      </c>
      <c r="L14" s="10">
        <v>1</v>
      </c>
      <c r="M14" s="10">
        <v>0</v>
      </c>
      <c r="N14" s="10">
        <v>3</v>
      </c>
      <c r="O14" s="10">
        <v>2</v>
      </c>
      <c r="P14" s="10">
        <v>1</v>
      </c>
      <c r="Q14" s="10">
        <v>3</v>
      </c>
      <c r="R14" s="10">
        <v>2</v>
      </c>
      <c r="S14" s="10">
        <v>2</v>
      </c>
      <c r="T14" s="10">
        <v>1</v>
      </c>
    </row>
    <row r="15" spans="1:20" ht="45.75" customHeight="1" x14ac:dyDescent="0.25">
      <c r="A15" s="60"/>
      <c r="B15" s="61"/>
      <c r="C15" s="62"/>
      <c r="D15" s="9" t="s">
        <v>20</v>
      </c>
      <c r="E15" s="10">
        <v>2</v>
      </c>
      <c r="F15" s="10">
        <v>2</v>
      </c>
      <c r="G15" s="10">
        <v>0</v>
      </c>
      <c r="H15" s="10">
        <v>3</v>
      </c>
      <c r="I15" s="10">
        <v>1</v>
      </c>
      <c r="J15" s="10">
        <v>2</v>
      </c>
      <c r="K15" s="10">
        <v>4</v>
      </c>
      <c r="L15" s="10">
        <v>0</v>
      </c>
      <c r="M15" s="10">
        <v>0</v>
      </c>
      <c r="N15" s="10">
        <v>3</v>
      </c>
      <c r="O15" s="10">
        <v>0</v>
      </c>
      <c r="P15" s="10">
        <v>0</v>
      </c>
      <c r="Q15" s="10">
        <v>1</v>
      </c>
      <c r="R15" s="10">
        <v>1</v>
      </c>
      <c r="S15" s="10">
        <v>0</v>
      </c>
      <c r="T15" s="10">
        <v>0</v>
      </c>
    </row>
    <row r="16" spans="1:20" ht="45.75" customHeight="1" x14ac:dyDescent="0.25">
      <c r="A16" s="60"/>
      <c r="B16" s="61"/>
      <c r="C16" s="62"/>
      <c r="D16" s="9" t="s">
        <v>21</v>
      </c>
      <c r="E16" s="10">
        <v>2</v>
      </c>
      <c r="F16" s="10">
        <v>2</v>
      </c>
      <c r="G16" s="10">
        <v>1</v>
      </c>
      <c r="H16" s="10">
        <v>2</v>
      </c>
      <c r="I16" s="10">
        <v>0</v>
      </c>
      <c r="J16" s="10">
        <v>3</v>
      </c>
      <c r="K16" s="10">
        <v>1</v>
      </c>
      <c r="L16" s="10">
        <v>1</v>
      </c>
      <c r="M16" s="10">
        <v>0</v>
      </c>
      <c r="N16" s="10">
        <v>2</v>
      </c>
      <c r="O16" s="10">
        <v>0</v>
      </c>
      <c r="P16" s="10">
        <v>2</v>
      </c>
      <c r="Q16" s="10">
        <v>2</v>
      </c>
      <c r="R16" s="10">
        <v>3</v>
      </c>
      <c r="S16" s="10">
        <v>0</v>
      </c>
      <c r="T16" s="10">
        <v>3</v>
      </c>
    </row>
    <row r="17" spans="1:20" ht="60.75" customHeight="1" x14ac:dyDescent="0.25">
      <c r="A17" s="60"/>
      <c r="B17" s="61" t="s">
        <v>5</v>
      </c>
      <c r="C17" s="62"/>
      <c r="D17" s="9" t="s">
        <v>22</v>
      </c>
      <c r="E17" s="10">
        <v>2</v>
      </c>
      <c r="F17" s="10">
        <v>1</v>
      </c>
      <c r="G17" s="10">
        <v>3</v>
      </c>
      <c r="H17" s="10">
        <v>1</v>
      </c>
      <c r="I17" s="10">
        <v>0</v>
      </c>
      <c r="J17" s="10">
        <v>2</v>
      </c>
      <c r="K17" s="10">
        <v>3</v>
      </c>
      <c r="L17" s="10">
        <v>2</v>
      </c>
      <c r="M17" s="10">
        <v>3</v>
      </c>
      <c r="N17" s="10">
        <v>1</v>
      </c>
      <c r="O17" s="10">
        <v>0</v>
      </c>
      <c r="P17" s="10">
        <v>1</v>
      </c>
      <c r="Q17" s="10">
        <v>4</v>
      </c>
      <c r="R17" s="10">
        <v>1</v>
      </c>
      <c r="S17" s="10">
        <v>0</v>
      </c>
      <c r="T17" s="10">
        <v>1</v>
      </c>
    </row>
    <row r="18" spans="1:20" ht="60.75" customHeight="1" x14ac:dyDescent="0.25">
      <c r="A18" s="60"/>
      <c r="B18" s="61"/>
      <c r="C18" s="62"/>
      <c r="D18" s="9" t="s">
        <v>23</v>
      </c>
      <c r="E18" s="10">
        <v>2</v>
      </c>
      <c r="F18" s="10">
        <v>2</v>
      </c>
      <c r="G18" s="10">
        <v>2</v>
      </c>
      <c r="H18" s="10">
        <v>1</v>
      </c>
      <c r="I18" s="10">
        <v>0</v>
      </c>
      <c r="J18" s="10">
        <v>3</v>
      </c>
      <c r="K18" s="10">
        <v>2</v>
      </c>
      <c r="L18" s="10">
        <v>2</v>
      </c>
      <c r="M18" s="10">
        <v>0</v>
      </c>
      <c r="N18" s="10">
        <v>1</v>
      </c>
      <c r="O18" s="10">
        <v>1</v>
      </c>
      <c r="P18" s="10">
        <v>3</v>
      </c>
      <c r="Q18" s="10">
        <v>3</v>
      </c>
      <c r="R18" s="10">
        <v>3</v>
      </c>
      <c r="S18" s="10">
        <v>0</v>
      </c>
      <c r="T18" s="10">
        <v>0</v>
      </c>
    </row>
    <row r="19" spans="1:20" ht="30.75" customHeight="1" x14ac:dyDescent="0.25">
      <c r="A19" s="60"/>
      <c r="B19" s="61"/>
      <c r="C19" s="62"/>
      <c r="D19" s="9" t="s">
        <v>24</v>
      </c>
      <c r="E19" s="10">
        <v>0</v>
      </c>
      <c r="F19" s="10">
        <v>0</v>
      </c>
      <c r="G19" s="10">
        <v>0</v>
      </c>
      <c r="H19" s="10">
        <v>0</v>
      </c>
      <c r="I19" s="10">
        <v>0</v>
      </c>
      <c r="J19" s="10">
        <v>-2</v>
      </c>
      <c r="K19" s="10">
        <v>-1</v>
      </c>
      <c r="L19" s="10">
        <v>0</v>
      </c>
      <c r="M19" s="10">
        <v>0</v>
      </c>
      <c r="N19" s="10">
        <v>3</v>
      </c>
      <c r="O19" s="10">
        <v>0</v>
      </c>
      <c r="P19" s="10">
        <v>0</v>
      </c>
      <c r="Q19" s="10">
        <v>-1</v>
      </c>
      <c r="R19" s="10">
        <v>0</v>
      </c>
      <c r="S19" s="10">
        <v>0</v>
      </c>
      <c r="T19" s="10">
        <v>0</v>
      </c>
    </row>
    <row r="22" spans="1:20" x14ac:dyDescent="0.25">
      <c r="A22" s="63" t="s">
        <v>53</v>
      </c>
      <c r="B22" s="63"/>
      <c r="C22" s="63"/>
      <c r="D22" s="63"/>
      <c r="E22" s="63"/>
      <c r="F22" s="63"/>
      <c r="G22" s="63"/>
      <c r="H22" s="63"/>
      <c r="I22" s="63"/>
      <c r="J22" s="63"/>
      <c r="K22" s="63"/>
      <c r="L22" s="63"/>
      <c r="M22" s="63"/>
      <c r="N22" s="63"/>
      <c r="O22" s="63"/>
      <c r="P22" s="63"/>
      <c r="Q22" s="63"/>
      <c r="R22" s="63"/>
      <c r="S22" s="63"/>
      <c r="T22" s="63"/>
    </row>
    <row r="23" spans="1:20" ht="96.75" x14ac:dyDescent="0.25">
      <c r="A23" s="42" t="s">
        <v>0</v>
      </c>
      <c r="B23" s="42"/>
      <c r="C23" s="42"/>
      <c r="D23" s="42"/>
      <c r="E23" s="6" t="s">
        <v>25</v>
      </c>
      <c r="F23" s="6" t="s">
        <v>26</v>
      </c>
      <c r="G23" s="6" t="s">
        <v>27</v>
      </c>
      <c r="H23" s="6" t="s">
        <v>28</v>
      </c>
      <c r="I23" s="6" t="s">
        <v>29</v>
      </c>
      <c r="J23" s="6" t="s">
        <v>30</v>
      </c>
      <c r="K23" s="6" t="s">
        <v>31</v>
      </c>
      <c r="L23" s="6" t="s">
        <v>32</v>
      </c>
      <c r="M23" s="6" t="s">
        <v>33</v>
      </c>
      <c r="N23" s="6" t="s">
        <v>34</v>
      </c>
      <c r="O23" s="6" t="s">
        <v>35</v>
      </c>
      <c r="P23" s="6" t="s">
        <v>36</v>
      </c>
      <c r="Q23" s="6" t="s">
        <v>37</v>
      </c>
      <c r="R23" s="6" t="s">
        <v>38</v>
      </c>
      <c r="S23" s="6" t="s">
        <v>39</v>
      </c>
      <c r="T23" s="6" t="s">
        <v>40</v>
      </c>
    </row>
    <row r="24" spans="1:20" x14ac:dyDescent="0.25">
      <c r="A24" s="43" t="s">
        <v>1</v>
      </c>
      <c r="B24" s="44" t="s">
        <v>2</v>
      </c>
      <c r="C24" s="45" t="s">
        <v>6</v>
      </c>
      <c r="D24" s="5" t="s">
        <v>7</v>
      </c>
      <c r="E24" s="1" t="str">
        <f>IF(E2&lt;0,"negativ",IF(E2=0,"neutral",IF(E2=1,"schwach",IF(E2=2,"mittel",IF(E2=3,"stark","sehr stark")))))</f>
        <v>stark</v>
      </c>
      <c r="F24" s="1" t="str">
        <f t="shared" ref="F24:T24" si="0">IF(F2&lt;0,"negativ",IF(F2=0,"neutral",IF(F2=1,"schwach",IF(F2=2,"mittel",IF(F2=3,"stark","sehr stark")))))</f>
        <v>schwach</v>
      </c>
      <c r="G24" s="1" t="str">
        <f t="shared" si="0"/>
        <v>mittel</v>
      </c>
      <c r="H24" s="1" t="str">
        <f t="shared" si="0"/>
        <v>schwach</v>
      </c>
      <c r="I24" s="1" t="str">
        <f t="shared" si="0"/>
        <v>negativ</v>
      </c>
      <c r="J24" s="1" t="str">
        <f t="shared" si="0"/>
        <v>neutral</v>
      </c>
      <c r="K24" s="1" t="str">
        <f t="shared" si="0"/>
        <v>schwach</v>
      </c>
      <c r="L24" s="1" t="str">
        <f t="shared" si="0"/>
        <v>neutral</v>
      </c>
      <c r="M24" s="1" t="str">
        <f t="shared" si="0"/>
        <v>negativ</v>
      </c>
      <c r="N24" s="1" t="str">
        <f t="shared" si="0"/>
        <v>neutral</v>
      </c>
      <c r="O24" s="1" t="str">
        <f t="shared" si="0"/>
        <v>negativ</v>
      </c>
      <c r="P24" s="1" t="str">
        <f t="shared" si="0"/>
        <v>mittel</v>
      </c>
      <c r="Q24" s="1" t="str">
        <f t="shared" si="0"/>
        <v>schwach</v>
      </c>
      <c r="R24" s="1" t="str">
        <f t="shared" si="0"/>
        <v>schwach</v>
      </c>
      <c r="S24" s="1" t="str">
        <f t="shared" si="0"/>
        <v>neutral</v>
      </c>
      <c r="T24" s="1" t="str">
        <f t="shared" si="0"/>
        <v>negativ</v>
      </c>
    </row>
    <row r="25" spans="1:20" x14ac:dyDescent="0.25">
      <c r="A25" s="43"/>
      <c r="B25" s="44"/>
      <c r="C25" s="45"/>
      <c r="D25" s="5" t="s">
        <v>8</v>
      </c>
      <c r="E25" s="1" t="str">
        <f t="shared" ref="E25:T25" si="1">IF(E3&lt;0,"negativ",IF(E3=0,"neutral",IF(E3=1,"schwach",IF(E3=2,"mittel",IF(E3=3,"stark","sehr stark")))))</f>
        <v>negativ</v>
      </c>
      <c r="F25" s="1" t="str">
        <f t="shared" si="1"/>
        <v>stark</v>
      </c>
      <c r="G25" s="1" t="str">
        <f t="shared" si="1"/>
        <v>neutral</v>
      </c>
      <c r="H25" s="1" t="str">
        <f t="shared" si="1"/>
        <v>mittel</v>
      </c>
      <c r="I25" s="1" t="str">
        <f t="shared" si="1"/>
        <v>neutral</v>
      </c>
      <c r="J25" s="1" t="str">
        <f t="shared" si="1"/>
        <v>negativ</v>
      </c>
      <c r="K25" s="1" t="str">
        <f t="shared" si="1"/>
        <v>mittel</v>
      </c>
      <c r="L25" s="1" t="str">
        <f t="shared" si="1"/>
        <v>neutral</v>
      </c>
      <c r="M25" s="1" t="str">
        <f t="shared" si="1"/>
        <v>neutral</v>
      </c>
      <c r="N25" s="1" t="str">
        <f t="shared" si="1"/>
        <v>neutral</v>
      </c>
      <c r="O25" s="1" t="str">
        <f t="shared" si="1"/>
        <v>schwach</v>
      </c>
      <c r="P25" s="1" t="str">
        <f t="shared" si="1"/>
        <v>neutral</v>
      </c>
      <c r="Q25" s="1" t="str">
        <f t="shared" si="1"/>
        <v>mittel</v>
      </c>
      <c r="R25" s="1" t="str">
        <f t="shared" si="1"/>
        <v>neutral</v>
      </c>
      <c r="S25" s="1" t="str">
        <f t="shared" si="1"/>
        <v>neutral</v>
      </c>
      <c r="T25" s="1" t="str">
        <f t="shared" si="1"/>
        <v>neutral</v>
      </c>
    </row>
    <row r="26" spans="1:20" x14ac:dyDescent="0.25">
      <c r="A26" s="43"/>
      <c r="B26" s="44"/>
      <c r="C26" s="45"/>
      <c r="D26" s="5" t="s">
        <v>9</v>
      </c>
      <c r="E26" s="1" t="str">
        <f t="shared" ref="E26:T26" si="2">IF(E4&lt;0,"negativ",IF(E4=0,"neutral",IF(E4=1,"schwach",IF(E4=2,"mittel",IF(E4=3,"stark","sehr stark")))))</f>
        <v>neutral</v>
      </c>
      <c r="F26" s="1" t="str">
        <f t="shared" si="2"/>
        <v>neutral</v>
      </c>
      <c r="G26" s="1" t="str">
        <f t="shared" si="2"/>
        <v>neutral</v>
      </c>
      <c r="H26" s="1" t="str">
        <f t="shared" si="2"/>
        <v>neutral</v>
      </c>
      <c r="I26" s="1" t="str">
        <f t="shared" si="2"/>
        <v>neutral</v>
      </c>
      <c r="J26" s="1" t="str">
        <f t="shared" si="2"/>
        <v>negativ</v>
      </c>
      <c r="K26" s="1" t="str">
        <f t="shared" si="2"/>
        <v>neutral</v>
      </c>
      <c r="L26" s="1" t="str">
        <f t="shared" si="2"/>
        <v>neutral</v>
      </c>
      <c r="M26" s="1" t="str">
        <f t="shared" si="2"/>
        <v>neutral</v>
      </c>
      <c r="N26" s="1" t="str">
        <f t="shared" si="2"/>
        <v>neutral</v>
      </c>
      <c r="O26" s="1" t="str">
        <f t="shared" si="2"/>
        <v>schwach</v>
      </c>
      <c r="P26" s="1" t="str">
        <f t="shared" si="2"/>
        <v>neutral</v>
      </c>
      <c r="Q26" s="1" t="str">
        <f t="shared" si="2"/>
        <v>schwach</v>
      </c>
      <c r="R26" s="1" t="str">
        <f t="shared" si="2"/>
        <v>neutral</v>
      </c>
      <c r="S26" s="1" t="str">
        <f t="shared" si="2"/>
        <v>schwach</v>
      </c>
      <c r="T26" s="1" t="str">
        <f t="shared" si="2"/>
        <v>neutral</v>
      </c>
    </row>
    <row r="27" spans="1:20" ht="45" x14ac:dyDescent="0.25">
      <c r="A27" s="43"/>
      <c r="B27" s="44"/>
      <c r="C27" s="45"/>
      <c r="D27" s="5" t="s">
        <v>10</v>
      </c>
      <c r="E27" s="1" t="str">
        <f t="shared" ref="E27:T27" si="3">IF(E5&lt;0,"negativ",IF(E5=0,"neutral",IF(E5=1,"schwach",IF(E5=2,"mittel",IF(E5=3,"stark","sehr stark")))))</f>
        <v>negativ</v>
      </c>
      <c r="F27" s="1" t="str">
        <f t="shared" si="3"/>
        <v>schwach</v>
      </c>
      <c r="G27" s="1" t="str">
        <f t="shared" si="3"/>
        <v>mittel</v>
      </c>
      <c r="H27" s="1" t="str">
        <f t="shared" si="3"/>
        <v>neutral</v>
      </c>
      <c r="I27" s="1" t="str">
        <f t="shared" si="3"/>
        <v>neutral</v>
      </c>
      <c r="J27" s="1" t="str">
        <f t="shared" si="3"/>
        <v>neutral</v>
      </c>
      <c r="K27" s="1" t="str">
        <f t="shared" si="3"/>
        <v>neutral</v>
      </c>
      <c r="L27" s="1" t="str">
        <f t="shared" si="3"/>
        <v>negativ</v>
      </c>
      <c r="M27" s="1" t="str">
        <f t="shared" si="3"/>
        <v>negativ</v>
      </c>
      <c r="N27" s="1" t="str">
        <f t="shared" si="3"/>
        <v>neutral</v>
      </c>
      <c r="O27" s="1" t="str">
        <f t="shared" si="3"/>
        <v>neutral</v>
      </c>
      <c r="P27" s="1" t="str">
        <f t="shared" si="3"/>
        <v>stark</v>
      </c>
      <c r="Q27" s="1" t="str">
        <f t="shared" si="3"/>
        <v>neutral</v>
      </c>
      <c r="R27" s="1" t="str">
        <f t="shared" si="3"/>
        <v>stark</v>
      </c>
      <c r="S27" s="1" t="str">
        <f t="shared" si="3"/>
        <v>neutral</v>
      </c>
      <c r="T27" s="1" t="str">
        <f t="shared" si="3"/>
        <v>neutral</v>
      </c>
    </row>
    <row r="28" spans="1:20" ht="30" x14ac:dyDescent="0.25">
      <c r="A28" s="43"/>
      <c r="B28" s="44"/>
      <c r="C28" s="45"/>
      <c r="D28" s="5" t="s">
        <v>11</v>
      </c>
      <c r="E28" s="1" t="str">
        <f t="shared" ref="E28:T28" si="4">IF(E6&lt;0,"negativ",IF(E6=0,"neutral",IF(E6=1,"schwach",IF(E6=2,"mittel",IF(E6=3,"stark","sehr stark")))))</f>
        <v>neutral</v>
      </c>
      <c r="F28" s="1" t="str">
        <f t="shared" si="4"/>
        <v>neutral</v>
      </c>
      <c r="G28" s="1" t="str">
        <f t="shared" si="4"/>
        <v>neutral</v>
      </c>
      <c r="H28" s="1" t="str">
        <f t="shared" si="4"/>
        <v>mittel</v>
      </c>
      <c r="I28" s="1" t="str">
        <f t="shared" si="4"/>
        <v>neutral</v>
      </c>
      <c r="J28" s="1" t="str">
        <f t="shared" si="4"/>
        <v>schwach</v>
      </c>
      <c r="K28" s="1" t="str">
        <f t="shared" si="4"/>
        <v>mittel</v>
      </c>
      <c r="L28" s="1" t="str">
        <f t="shared" si="4"/>
        <v>stark</v>
      </c>
      <c r="M28" s="1" t="str">
        <f t="shared" si="4"/>
        <v>neutral</v>
      </c>
      <c r="N28" s="1" t="str">
        <f t="shared" si="4"/>
        <v>neutral</v>
      </c>
      <c r="O28" s="1" t="str">
        <f t="shared" si="4"/>
        <v>negativ</v>
      </c>
      <c r="P28" s="1" t="str">
        <f t="shared" si="4"/>
        <v>neutral</v>
      </c>
      <c r="Q28" s="1" t="str">
        <f t="shared" si="4"/>
        <v>schwach</v>
      </c>
      <c r="R28" s="1" t="str">
        <f t="shared" si="4"/>
        <v>schwach</v>
      </c>
      <c r="S28" s="1" t="str">
        <f t="shared" si="4"/>
        <v>schwach</v>
      </c>
      <c r="T28" s="1" t="str">
        <f t="shared" si="4"/>
        <v>neutral</v>
      </c>
    </row>
    <row r="29" spans="1:20" ht="30" x14ac:dyDescent="0.25">
      <c r="A29" s="43"/>
      <c r="B29" s="44"/>
      <c r="C29" s="45"/>
      <c r="D29" s="5" t="s">
        <v>12</v>
      </c>
      <c r="E29" s="1" t="str">
        <f t="shared" ref="E29:T29" si="5">IF(E7&lt;0,"negativ",IF(E7=0,"neutral",IF(E7=1,"schwach",IF(E7=2,"mittel",IF(E7=3,"stark","sehr stark")))))</f>
        <v>neutral</v>
      </c>
      <c r="F29" s="1" t="str">
        <f t="shared" si="5"/>
        <v>schwach</v>
      </c>
      <c r="G29" s="1" t="str">
        <f t="shared" si="5"/>
        <v>neutral</v>
      </c>
      <c r="H29" s="1" t="str">
        <f t="shared" si="5"/>
        <v>mittel</v>
      </c>
      <c r="I29" s="1" t="str">
        <f t="shared" si="5"/>
        <v>neutral</v>
      </c>
      <c r="J29" s="1" t="str">
        <f t="shared" si="5"/>
        <v>schwach</v>
      </c>
      <c r="K29" s="1" t="str">
        <f t="shared" si="5"/>
        <v>mittel</v>
      </c>
      <c r="L29" s="1" t="str">
        <f t="shared" si="5"/>
        <v>stark</v>
      </c>
      <c r="M29" s="1" t="str">
        <f t="shared" si="5"/>
        <v>neutral</v>
      </c>
      <c r="N29" s="1" t="str">
        <f t="shared" si="5"/>
        <v>neutral</v>
      </c>
      <c r="O29" s="1" t="str">
        <f t="shared" si="5"/>
        <v>negativ</v>
      </c>
      <c r="P29" s="1" t="str">
        <f t="shared" si="5"/>
        <v>schwach</v>
      </c>
      <c r="Q29" s="1" t="str">
        <f t="shared" si="5"/>
        <v>schwach</v>
      </c>
      <c r="R29" s="1" t="str">
        <f t="shared" si="5"/>
        <v>schwach</v>
      </c>
      <c r="S29" s="1" t="str">
        <f t="shared" si="5"/>
        <v>schwach</v>
      </c>
      <c r="T29" s="1" t="str">
        <f t="shared" si="5"/>
        <v>neutral</v>
      </c>
    </row>
    <row r="30" spans="1:20" x14ac:dyDescent="0.25">
      <c r="A30" s="43"/>
      <c r="B30" s="44" t="s">
        <v>3</v>
      </c>
      <c r="C30" s="45"/>
      <c r="D30" s="5" t="s">
        <v>13</v>
      </c>
      <c r="E30" s="1" t="str">
        <f t="shared" ref="E30:T30" si="6">IF(E8&lt;0,"negativ",IF(E8=0,"neutral",IF(E8=1,"schwach",IF(E8=2,"mittel",IF(E8=3,"stark","sehr stark")))))</f>
        <v>neutral</v>
      </c>
      <c r="F30" s="1" t="str">
        <f t="shared" si="6"/>
        <v>neutral</v>
      </c>
      <c r="G30" s="1" t="str">
        <f t="shared" si="6"/>
        <v>neutral</v>
      </c>
      <c r="H30" s="1" t="str">
        <f t="shared" si="6"/>
        <v>neutral</v>
      </c>
      <c r="I30" s="1" t="str">
        <f t="shared" si="6"/>
        <v>stark</v>
      </c>
      <c r="J30" s="1" t="str">
        <f t="shared" si="6"/>
        <v>neutral</v>
      </c>
      <c r="K30" s="1" t="str">
        <f t="shared" si="6"/>
        <v>sehr stark</v>
      </c>
      <c r="L30" s="1" t="str">
        <f t="shared" si="6"/>
        <v>neutral</v>
      </c>
      <c r="M30" s="1" t="str">
        <f t="shared" si="6"/>
        <v>stark</v>
      </c>
      <c r="N30" s="1" t="str">
        <f t="shared" si="6"/>
        <v>neutral</v>
      </c>
      <c r="O30" s="1" t="str">
        <f t="shared" si="6"/>
        <v>neutral</v>
      </c>
      <c r="P30" s="1" t="str">
        <f t="shared" si="6"/>
        <v>mittel</v>
      </c>
      <c r="Q30" s="1" t="str">
        <f t="shared" si="6"/>
        <v>mittel</v>
      </c>
      <c r="R30" s="1" t="str">
        <f t="shared" si="6"/>
        <v>neutral</v>
      </c>
      <c r="S30" s="1" t="str">
        <f t="shared" si="6"/>
        <v>mittel</v>
      </c>
      <c r="T30" s="1" t="str">
        <f t="shared" si="6"/>
        <v>stark</v>
      </c>
    </row>
    <row r="31" spans="1:20" x14ac:dyDescent="0.25">
      <c r="A31" s="43"/>
      <c r="B31" s="44"/>
      <c r="C31" s="45"/>
      <c r="D31" s="5" t="s">
        <v>14</v>
      </c>
      <c r="E31" s="1" t="str">
        <f t="shared" ref="E31:T31" si="7">IF(E9&lt;0,"negativ",IF(E9=0,"neutral",IF(E9=1,"schwach",IF(E9=2,"mittel",IF(E9=3,"stark","sehr stark")))))</f>
        <v>neutral</v>
      </c>
      <c r="F31" s="1" t="str">
        <f t="shared" si="7"/>
        <v>schwach</v>
      </c>
      <c r="G31" s="1" t="str">
        <f t="shared" si="7"/>
        <v>mittel</v>
      </c>
      <c r="H31" s="1" t="str">
        <f t="shared" si="7"/>
        <v>neutral</v>
      </c>
      <c r="I31" s="1" t="str">
        <f t="shared" si="7"/>
        <v>mittel</v>
      </c>
      <c r="J31" s="1" t="str">
        <f t="shared" si="7"/>
        <v>schwach</v>
      </c>
      <c r="K31" s="1" t="str">
        <f t="shared" si="7"/>
        <v>sehr stark</v>
      </c>
      <c r="L31" s="1" t="str">
        <f t="shared" si="7"/>
        <v>neutral</v>
      </c>
      <c r="M31" s="1" t="str">
        <f t="shared" si="7"/>
        <v>stark</v>
      </c>
      <c r="N31" s="1" t="str">
        <f t="shared" si="7"/>
        <v>neutral</v>
      </c>
      <c r="O31" s="1" t="str">
        <f t="shared" si="7"/>
        <v>neutral</v>
      </c>
      <c r="P31" s="1" t="str">
        <f t="shared" si="7"/>
        <v>stark</v>
      </c>
      <c r="Q31" s="1" t="str">
        <f t="shared" si="7"/>
        <v>schwach</v>
      </c>
      <c r="R31" s="1" t="str">
        <f t="shared" si="7"/>
        <v>neutral</v>
      </c>
      <c r="S31" s="1" t="str">
        <f t="shared" si="7"/>
        <v>stark</v>
      </c>
      <c r="T31" s="1" t="str">
        <f t="shared" si="7"/>
        <v>stark</v>
      </c>
    </row>
    <row r="32" spans="1:20" ht="30" x14ac:dyDescent="0.25">
      <c r="A32" s="43"/>
      <c r="B32" s="44"/>
      <c r="C32" s="45"/>
      <c r="D32" s="5" t="s">
        <v>15</v>
      </c>
      <c r="E32" s="1" t="str">
        <f t="shared" ref="E32:T32" si="8">IF(E10&lt;0,"negativ",IF(E10=0,"neutral",IF(E10=1,"schwach",IF(E10=2,"mittel",IF(E10=3,"stark","sehr stark")))))</f>
        <v>stark</v>
      </c>
      <c r="F32" s="1" t="str">
        <f t="shared" si="8"/>
        <v>neutral</v>
      </c>
      <c r="G32" s="1" t="str">
        <f t="shared" si="8"/>
        <v>neutral</v>
      </c>
      <c r="H32" s="1" t="str">
        <f t="shared" si="8"/>
        <v>mittel</v>
      </c>
      <c r="I32" s="1" t="str">
        <f t="shared" si="8"/>
        <v>neutral</v>
      </c>
      <c r="J32" s="1" t="str">
        <f t="shared" si="8"/>
        <v>neutral</v>
      </c>
      <c r="K32" s="1" t="str">
        <f t="shared" si="8"/>
        <v>mittel</v>
      </c>
      <c r="L32" s="1" t="str">
        <f t="shared" si="8"/>
        <v>mittel</v>
      </c>
      <c r="M32" s="1" t="str">
        <f t="shared" si="8"/>
        <v>stark</v>
      </c>
      <c r="N32" s="1" t="str">
        <f t="shared" si="8"/>
        <v>neutral</v>
      </c>
      <c r="O32" s="1" t="str">
        <f t="shared" si="8"/>
        <v>schwach</v>
      </c>
      <c r="P32" s="1" t="str">
        <f t="shared" si="8"/>
        <v>neutral</v>
      </c>
      <c r="Q32" s="1" t="str">
        <f t="shared" si="8"/>
        <v>stark</v>
      </c>
      <c r="R32" s="1" t="str">
        <f t="shared" si="8"/>
        <v>neutral</v>
      </c>
      <c r="S32" s="1" t="str">
        <f t="shared" si="8"/>
        <v>neutral</v>
      </c>
      <c r="T32" s="1" t="str">
        <f t="shared" si="8"/>
        <v>neutral</v>
      </c>
    </row>
    <row r="33" spans="1:20" ht="45" x14ac:dyDescent="0.25">
      <c r="A33" s="43"/>
      <c r="B33" s="44"/>
      <c r="C33" s="45"/>
      <c r="D33" s="5" t="s">
        <v>16</v>
      </c>
      <c r="E33" s="1" t="str">
        <f t="shared" ref="E33:T33" si="9">IF(E11&lt;0,"negativ",IF(E11=0,"neutral",IF(E11=1,"schwach",IF(E11=2,"mittel",IF(E11=3,"stark","sehr stark")))))</f>
        <v>neutral</v>
      </c>
      <c r="F33" s="1" t="str">
        <f t="shared" si="9"/>
        <v>sehr stark</v>
      </c>
      <c r="G33" s="1" t="str">
        <f t="shared" si="9"/>
        <v>stark</v>
      </c>
      <c r="H33" s="1" t="str">
        <f t="shared" si="9"/>
        <v>schwach</v>
      </c>
      <c r="I33" s="1" t="str">
        <f t="shared" si="9"/>
        <v>neutral</v>
      </c>
      <c r="J33" s="1" t="str">
        <f t="shared" si="9"/>
        <v>neutral</v>
      </c>
      <c r="K33" s="1" t="str">
        <f t="shared" si="9"/>
        <v>neutral</v>
      </c>
      <c r="L33" s="1" t="str">
        <f t="shared" si="9"/>
        <v>schwach</v>
      </c>
      <c r="M33" s="1" t="str">
        <f t="shared" si="9"/>
        <v>neutral</v>
      </c>
      <c r="N33" s="1" t="str">
        <f t="shared" si="9"/>
        <v>neutral</v>
      </c>
      <c r="O33" s="1" t="str">
        <f t="shared" si="9"/>
        <v>stark</v>
      </c>
      <c r="P33" s="1" t="str">
        <f t="shared" si="9"/>
        <v>neutral</v>
      </c>
      <c r="Q33" s="1" t="str">
        <f t="shared" si="9"/>
        <v>neutral</v>
      </c>
      <c r="R33" s="1" t="str">
        <f t="shared" si="9"/>
        <v>stark</v>
      </c>
      <c r="S33" s="1" t="str">
        <f t="shared" si="9"/>
        <v>neutral</v>
      </c>
      <c r="T33" s="1" t="str">
        <f t="shared" si="9"/>
        <v>neutral</v>
      </c>
    </row>
    <row r="34" spans="1:20" x14ac:dyDescent="0.25">
      <c r="A34" s="43"/>
      <c r="B34" s="44" t="s">
        <v>4</v>
      </c>
      <c r="C34" s="45"/>
      <c r="D34" s="5" t="s">
        <v>17</v>
      </c>
      <c r="E34" s="1" t="str">
        <f t="shared" ref="E34:T34" si="10">IF(E12&lt;0,"negativ",IF(E12=0,"neutral",IF(E12=1,"schwach",IF(E12=2,"mittel",IF(E12=3,"stark","sehr stark")))))</f>
        <v>schwach</v>
      </c>
      <c r="F34" s="1" t="str">
        <f t="shared" si="10"/>
        <v>schwach</v>
      </c>
      <c r="G34" s="1" t="str">
        <f t="shared" si="10"/>
        <v>neutral</v>
      </c>
      <c r="H34" s="1" t="str">
        <f t="shared" si="10"/>
        <v>neutral</v>
      </c>
      <c r="I34" s="1" t="str">
        <f t="shared" si="10"/>
        <v>mittel</v>
      </c>
      <c r="J34" s="1" t="str">
        <f t="shared" si="10"/>
        <v>neutral</v>
      </c>
      <c r="K34" s="1" t="str">
        <f t="shared" si="10"/>
        <v>schwach</v>
      </c>
      <c r="L34" s="1" t="str">
        <f t="shared" si="10"/>
        <v>neutral</v>
      </c>
      <c r="M34" s="1" t="str">
        <f t="shared" si="10"/>
        <v>neutral</v>
      </c>
      <c r="N34" s="1" t="str">
        <f t="shared" si="10"/>
        <v>neutral</v>
      </c>
      <c r="O34" s="1" t="str">
        <f t="shared" si="10"/>
        <v>neutral</v>
      </c>
      <c r="P34" s="1" t="str">
        <f t="shared" si="10"/>
        <v>neutral</v>
      </c>
      <c r="Q34" s="1" t="str">
        <f t="shared" si="10"/>
        <v>schwach</v>
      </c>
      <c r="R34" s="1" t="str">
        <f t="shared" si="10"/>
        <v>neutral</v>
      </c>
      <c r="S34" s="1" t="str">
        <f t="shared" si="10"/>
        <v>mittel</v>
      </c>
      <c r="T34" s="1" t="str">
        <f t="shared" si="10"/>
        <v>schwach</v>
      </c>
    </row>
    <row r="35" spans="1:20" x14ac:dyDescent="0.25">
      <c r="A35" s="43"/>
      <c r="B35" s="44"/>
      <c r="C35" s="45"/>
      <c r="D35" s="5" t="s">
        <v>18</v>
      </c>
      <c r="E35" s="1" t="str">
        <f t="shared" ref="E35:T35" si="11">IF(E13&lt;0,"negativ",IF(E13=0,"neutral",IF(E13=1,"schwach",IF(E13=2,"mittel",IF(E13=3,"stark","sehr stark")))))</f>
        <v>mittel</v>
      </c>
      <c r="F35" s="1" t="str">
        <f t="shared" si="11"/>
        <v>schwach</v>
      </c>
      <c r="G35" s="1" t="str">
        <f t="shared" si="11"/>
        <v>schwach</v>
      </c>
      <c r="H35" s="1" t="str">
        <f t="shared" si="11"/>
        <v>mittel</v>
      </c>
      <c r="I35" s="1" t="str">
        <f t="shared" si="11"/>
        <v>stark</v>
      </c>
      <c r="J35" s="1" t="str">
        <f t="shared" si="11"/>
        <v>schwach</v>
      </c>
      <c r="K35" s="1" t="str">
        <f t="shared" si="11"/>
        <v>stark</v>
      </c>
      <c r="L35" s="1" t="str">
        <f t="shared" si="11"/>
        <v>stark</v>
      </c>
      <c r="M35" s="1" t="str">
        <f t="shared" si="11"/>
        <v>schwach</v>
      </c>
      <c r="N35" s="1" t="str">
        <f t="shared" si="11"/>
        <v>stark</v>
      </c>
      <c r="O35" s="1" t="str">
        <f t="shared" si="11"/>
        <v>mittel</v>
      </c>
      <c r="P35" s="1" t="str">
        <f t="shared" si="11"/>
        <v>neutral</v>
      </c>
      <c r="Q35" s="1" t="str">
        <f t="shared" si="11"/>
        <v>stark</v>
      </c>
      <c r="R35" s="1" t="str">
        <f t="shared" si="11"/>
        <v>schwach</v>
      </c>
      <c r="S35" s="1" t="str">
        <f t="shared" si="11"/>
        <v>schwach</v>
      </c>
      <c r="T35" s="1" t="str">
        <f t="shared" si="11"/>
        <v>mittel</v>
      </c>
    </row>
    <row r="36" spans="1:20" ht="30" x14ac:dyDescent="0.25">
      <c r="A36" s="43"/>
      <c r="B36" s="44"/>
      <c r="C36" s="45"/>
      <c r="D36" s="5" t="s">
        <v>19</v>
      </c>
      <c r="E36" s="1" t="str">
        <f t="shared" ref="E36:T36" si="12">IF(E14&lt;0,"negativ",IF(E14=0,"neutral",IF(E14=1,"schwach",IF(E14=2,"mittel",IF(E14=3,"stark","sehr stark")))))</f>
        <v>stark</v>
      </c>
      <c r="F36" s="1" t="str">
        <f t="shared" si="12"/>
        <v>schwach</v>
      </c>
      <c r="G36" s="1" t="str">
        <f t="shared" si="12"/>
        <v>schwach</v>
      </c>
      <c r="H36" s="1" t="str">
        <f t="shared" si="12"/>
        <v>stark</v>
      </c>
      <c r="I36" s="1" t="str">
        <f t="shared" si="12"/>
        <v>schwach</v>
      </c>
      <c r="J36" s="1" t="str">
        <f t="shared" si="12"/>
        <v>sehr stark</v>
      </c>
      <c r="K36" s="1" t="str">
        <f t="shared" si="12"/>
        <v>mittel</v>
      </c>
      <c r="L36" s="1" t="str">
        <f t="shared" si="12"/>
        <v>schwach</v>
      </c>
      <c r="M36" s="1" t="str">
        <f t="shared" si="12"/>
        <v>neutral</v>
      </c>
      <c r="N36" s="1" t="str">
        <f t="shared" si="12"/>
        <v>stark</v>
      </c>
      <c r="O36" s="1" t="str">
        <f t="shared" si="12"/>
        <v>mittel</v>
      </c>
      <c r="P36" s="1" t="str">
        <f t="shared" si="12"/>
        <v>schwach</v>
      </c>
      <c r="Q36" s="1" t="str">
        <f t="shared" si="12"/>
        <v>stark</v>
      </c>
      <c r="R36" s="1" t="str">
        <f t="shared" si="12"/>
        <v>mittel</v>
      </c>
      <c r="S36" s="1" t="str">
        <f t="shared" si="12"/>
        <v>mittel</v>
      </c>
      <c r="T36" s="1" t="str">
        <f t="shared" si="12"/>
        <v>schwach</v>
      </c>
    </row>
    <row r="37" spans="1:20" ht="30" x14ac:dyDescent="0.25">
      <c r="A37" s="43"/>
      <c r="B37" s="44"/>
      <c r="C37" s="45"/>
      <c r="D37" s="5" t="s">
        <v>20</v>
      </c>
      <c r="E37" s="1" t="str">
        <f t="shared" ref="E37:T37" si="13">IF(E15&lt;0,"negativ",IF(E15=0,"neutral",IF(E15=1,"schwach",IF(E15=2,"mittel",IF(E15=3,"stark","sehr stark")))))</f>
        <v>mittel</v>
      </c>
      <c r="F37" s="1" t="str">
        <f t="shared" si="13"/>
        <v>mittel</v>
      </c>
      <c r="G37" s="1" t="str">
        <f t="shared" si="13"/>
        <v>neutral</v>
      </c>
      <c r="H37" s="1" t="str">
        <f t="shared" si="13"/>
        <v>stark</v>
      </c>
      <c r="I37" s="1" t="str">
        <f t="shared" si="13"/>
        <v>schwach</v>
      </c>
      <c r="J37" s="1" t="str">
        <f t="shared" si="13"/>
        <v>mittel</v>
      </c>
      <c r="K37" s="1" t="str">
        <f t="shared" si="13"/>
        <v>sehr stark</v>
      </c>
      <c r="L37" s="1" t="str">
        <f t="shared" si="13"/>
        <v>neutral</v>
      </c>
      <c r="M37" s="1" t="str">
        <f t="shared" si="13"/>
        <v>neutral</v>
      </c>
      <c r="N37" s="1" t="str">
        <f t="shared" si="13"/>
        <v>stark</v>
      </c>
      <c r="O37" s="1" t="str">
        <f t="shared" si="13"/>
        <v>neutral</v>
      </c>
      <c r="P37" s="1" t="str">
        <f t="shared" si="13"/>
        <v>neutral</v>
      </c>
      <c r="Q37" s="1" t="str">
        <f t="shared" si="13"/>
        <v>schwach</v>
      </c>
      <c r="R37" s="1" t="str">
        <f t="shared" si="13"/>
        <v>schwach</v>
      </c>
      <c r="S37" s="1" t="str">
        <f t="shared" si="13"/>
        <v>neutral</v>
      </c>
      <c r="T37" s="1" t="str">
        <f t="shared" si="13"/>
        <v>neutral</v>
      </c>
    </row>
    <row r="38" spans="1:20" ht="30" x14ac:dyDescent="0.25">
      <c r="A38" s="43"/>
      <c r="B38" s="44"/>
      <c r="C38" s="45"/>
      <c r="D38" s="5" t="s">
        <v>21</v>
      </c>
      <c r="E38" s="1" t="str">
        <f t="shared" ref="E38:T38" si="14">IF(E16&lt;0,"negativ",IF(E16=0,"neutral",IF(E16=1,"schwach",IF(E16=2,"mittel",IF(E16=3,"stark","sehr stark")))))</f>
        <v>mittel</v>
      </c>
      <c r="F38" s="1" t="str">
        <f t="shared" si="14"/>
        <v>mittel</v>
      </c>
      <c r="G38" s="1" t="str">
        <f t="shared" si="14"/>
        <v>schwach</v>
      </c>
      <c r="H38" s="1" t="str">
        <f t="shared" si="14"/>
        <v>mittel</v>
      </c>
      <c r="I38" s="1" t="str">
        <f t="shared" si="14"/>
        <v>neutral</v>
      </c>
      <c r="J38" s="1" t="str">
        <f t="shared" si="14"/>
        <v>stark</v>
      </c>
      <c r="K38" s="1" t="str">
        <f t="shared" si="14"/>
        <v>schwach</v>
      </c>
      <c r="L38" s="1" t="str">
        <f t="shared" si="14"/>
        <v>schwach</v>
      </c>
      <c r="M38" s="1" t="str">
        <f t="shared" si="14"/>
        <v>neutral</v>
      </c>
      <c r="N38" s="1" t="str">
        <f t="shared" si="14"/>
        <v>mittel</v>
      </c>
      <c r="O38" s="1" t="str">
        <f t="shared" si="14"/>
        <v>neutral</v>
      </c>
      <c r="P38" s="1" t="str">
        <f t="shared" si="14"/>
        <v>mittel</v>
      </c>
      <c r="Q38" s="1" t="str">
        <f t="shared" si="14"/>
        <v>mittel</v>
      </c>
      <c r="R38" s="1" t="str">
        <f t="shared" si="14"/>
        <v>stark</v>
      </c>
      <c r="S38" s="1" t="str">
        <f t="shared" si="14"/>
        <v>neutral</v>
      </c>
      <c r="T38" s="1" t="str">
        <f t="shared" si="14"/>
        <v>stark</v>
      </c>
    </row>
    <row r="39" spans="1:20" ht="30" x14ac:dyDescent="0.25">
      <c r="A39" s="43"/>
      <c r="B39" s="44" t="s">
        <v>5</v>
      </c>
      <c r="C39" s="45"/>
      <c r="D39" s="5" t="s">
        <v>22</v>
      </c>
      <c r="E39" s="1" t="str">
        <f t="shared" ref="E39:T39" si="15">IF(E17&lt;0,"negativ",IF(E17=0,"neutral",IF(E17=1,"schwach",IF(E17=2,"mittel",IF(E17=3,"stark","sehr stark")))))</f>
        <v>mittel</v>
      </c>
      <c r="F39" s="1" t="str">
        <f t="shared" si="15"/>
        <v>schwach</v>
      </c>
      <c r="G39" s="1" t="str">
        <f t="shared" si="15"/>
        <v>stark</v>
      </c>
      <c r="H39" s="1" t="str">
        <f t="shared" si="15"/>
        <v>schwach</v>
      </c>
      <c r="I39" s="1" t="str">
        <f t="shared" si="15"/>
        <v>neutral</v>
      </c>
      <c r="J39" s="1" t="str">
        <f t="shared" si="15"/>
        <v>mittel</v>
      </c>
      <c r="K39" s="1" t="str">
        <f t="shared" si="15"/>
        <v>stark</v>
      </c>
      <c r="L39" s="1" t="str">
        <f t="shared" si="15"/>
        <v>mittel</v>
      </c>
      <c r="M39" s="1" t="str">
        <f t="shared" si="15"/>
        <v>stark</v>
      </c>
      <c r="N39" s="1" t="str">
        <f t="shared" si="15"/>
        <v>schwach</v>
      </c>
      <c r="O39" s="1" t="str">
        <f t="shared" si="15"/>
        <v>neutral</v>
      </c>
      <c r="P39" s="1" t="str">
        <f t="shared" si="15"/>
        <v>schwach</v>
      </c>
      <c r="Q39" s="1" t="str">
        <f t="shared" si="15"/>
        <v>sehr stark</v>
      </c>
      <c r="R39" s="1" t="str">
        <f t="shared" si="15"/>
        <v>schwach</v>
      </c>
      <c r="S39" s="1" t="str">
        <f t="shared" si="15"/>
        <v>neutral</v>
      </c>
      <c r="T39" s="1" t="str">
        <f t="shared" si="15"/>
        <v>schwach</v>
      </c>
    </row>
    <row r="40" spans="1:20" ht="30" x14ac:dyDescent="0.25">
      <c r="A40" s="43"/>
      <c r="B40" s="44"/>
      <c r="C40" s="45"/>
      <c r="D40" s="5" t="s">
        <v>23</v>
      </c>
      <c r="E40" s="1" t="str">
        <f t="shared" ref="E40:T40" si="16">IF(E18&lt;0,"negativ",IF(E18=0,"neutral",IF(E18=1,"schwach",IF(E18=2,"mittel",IF(E18=3,"stark","sehr stark")))))</f>
        <v>mittel</v>
      </c>
      <c r="F40" s="1" t="str">
        <f t="shared" si="16"/>
        <v>mittel</v>
      </c>
      <c r="G40" s="1" t="str">
        <f t="shared" si="16"/>
        <v>mittel</v>
      </c>
      <c r="H40" s="1" t="str">
        <f t="shared" si="16"/>
        <v>schwach</v>
      </c>
      <c r="I40" s="1" t="str">
        <f t="shared" si="16"/>
        <v>neutral</v>
      </c>
      <c r="J40" s="1" t="str">
        <f t="shared" si="16"/>
        <v>stark</v>
      </c>
      <c r="K40" s="1" t="str">
        <f t="shared" si="16"/>
        <v>mittel</v>
      </c>
      <c r="L40" s="1" t="str">
        <f t="shared" si="16"/>
        <v>mittel</v>
      </c>
      <c r="M40" s="1" t="str">
        <f t="shared" si="16"/>
        <v>neutral</v>
      </c>
      <c r="N40" s="1" t="str">
        <f t="shared" si="16"/>
        <v>schwach</v>
      </c>
      <c r="O40" s="1" t="str">
        <f t="shared" si="16"/>
        <v>schwach</v>
      </c>
      <c r="P40" s="1" t="str">
        <f t="shared" si="16"/>
        <v>stark</v>
      </c>
      <c r="Q40" s="1" t="str">
        <f t="shared" si="16"/>
        <v>stark</v>
      </c>
      <c r="R40" s="1" t="str">
        <f t="shared" si="16"/>
        <v>stark</v>
      </c>
      <c r="S40" s="1" t="str">
        <f t="shared" si="16"/>
        <v>neutral</v>
      </c>
      <c r="T40" s="1" t="str">
        <f t="shared" si="16"/>
        <v>neutral</v>
      </c>
    </row>
    <row r="41" spans="1:20" x14ac:dyDescent="0.25">
      <c r="A41" s="43"/>
      <c r="B41" s="44"/>
      <c r="C41" s="45"/>
      <c r="D41" s="5" t="s">
        <v>24</v>
      </c>
      <c r="E41" s="1" t="str">
        <f t="shared" ref="E41:T41" si="17">IF(E19&lt;0,"negativ",IF(E19=0,"neutral",IF(E19=1,"schwach",IF(E19=2,"mittel",IF(E19=3,"stark","sehr stark")))))</f>
        <v>neutral</v>
      </c>
      <c r="F41" s="1" t="str">
        <f t="shared" si="17"/>
        <v>neutral</v>
      </c>
      <c r="G41" s="1" t="str">
        <f t="shared" si="17"/>
        <v>neutral</v>
      </c>
      <c r="H41" s="1" t="str">
        <f t="shared" si="17"/>
        <v>neutral</v>
      </c>
      <c r="I41" s="1" t="str">
        <f t="shared" si="17"/>
        <v>neutral</v>
      </c>
      <c r="J41" s="1" t="str">
        <f t="shared" si="17"/>
        <v>negativ</v>
      </c>
      <c r="K41" s="1" t="str">
        <f t="shared" si="17"/>
        <v>negativ</v>
      </c>
      <c r="L41" s="1" t="str">
        <f t="shared" si="17"/>
        <v>neutral</v>
      </c>
      <c r="M41" s="1" t="str">
        <f t="shared" si="17"/>
        <v>neutral</v>
      </c>
      <c r="N41" s="1" t="str">
        <f t="shared" si="17"/>
        <v>stark</v>
      </c>
      <c r="O41" s="1" t="str">
        <f t="shared" si="17"/>
        <v>neutral</v>
      </c>
      <c r="P41" s="1" t="str">
        <f t="shared" si="17"/>
        <v>neutral</v>
      </c>
      <c r="Q41" s="1" t="str">
        <f t="shared" si="17"/>
        <v>negativ</v>
      </c>
      <c r="R41" s="1" t="str">
        <f t="shared" si="17"/>
        <v>neutral</v>
      </c>
      <c r="S41" s="1" t="str">
        <f t="shared" si="17"/>
        <v>neutral</v>
      </c>
      <c r="T41" s="1" t="str">
        <f t="shared" si="17"/>
        <v>neutral</v>
      </c>
    </row>
  </sheetData>
  <mergeCells count="15">
    <mergeCell ref="A22:T22"/>
    <mergeCell ref="A23:D23"/>
    <mergeCell ref="A24:A41"/>
    <mergeCell ref="B24:B29"/>
    <mergeCell ref="C24:C41"/>
    <mergeCell ref="B30:B33"/>
    <mergeCell ref="B34:B38"/>
    <mergeCell ref="B39:B41"/>
    <mergeCell ref="A1:D1"/>
    <mergeCell ref="A2:A19"/>
    <mergeCell ref="B2:B7"/>
    <mergeCell ref="C2:C19"/>
    <mergeCell ref="B8:B11"/>
    <mergeCell ref="B12:B16"/>
    <mergeCell ref="B17:B19"/>
  </mergeCells>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T19"/>
  <sheetViews>
    <sheetView workbookViewId="0">
      <selection activeCell="O5" sqref="O5"/>
    </sheetView>
  </sheetViews>
  <sheetFormatPr baseColWidth="10" defaultRowHeight="15" x14ac:dyDescent="0.25"/>
  <cols>
    <col min="4" max="4" width="21" customWidth="1"/>
  </cols>
  <sheetData>
    <row r="1" spans="1:20" ht="114" customHeight="1" x14ac:dyDescent="0.25">
      <c r="A1" s="42" t="s">
        <v>0</v>
      </c>
      <c r="B1" s="42"/>
      <c r="C1" s="42"/>
      <c r="D1" s="42"/>
      <c r="E1" s="6" t="s">
        <v>25</v>
      </c>
      <c r="F1" s="6" t="s">
        <v>26</v>
      </c>
      <c r="G1" s="6" t="s">
        <v>27</v>
      </c>
      <c r="H1" s="6" t="s">
        <v>28</v>
      </c>
      <c r="I1" s="6" t="s">
        <v>29</v>
      </c>
      <c r="J1" s="6" t="s">
        <v>30</v>
      </c>
      <c r="K1" s="6" t="s">
        <v>31</v>
      </c>
      <c r="L1" s="6" t="s">
        <v>32</v>
      </c>
      <c r="M1" s="6" t="s">
        <v>33</v>
      </c>
      <c r="N1" s="6" t="s">
        <v>34</v>
      </c>
      <c r="O1" s="6" t="s">
        <v>35</v>
      </c>
      <c r="P1" s="6" t="s">
        <v>36</v>
      </c>
      <c r="Q1" s="6" t="s">
        <v>37</v>
      </c>
      <c r="R1" s="6" t="s">
        <v>38</v>
      </c>
      <c r="S1" s="6" t="s">
        <v>39</v>
      </c>
      <c r="T1" s="6" t="s">
        <v>40</v>
      </c>
    </row>
    <row r="2" spans="1:20" ht="30.75" customHeight="1" x14ac:dyDescent="0.25">
      <c r="A2" s="43" t="s">
        <v>1</v>
      </c>
      <c r="B2" s="44" t="s">
        <v>2</v>
      </c>
      <c r="C2" s="45" t="s">
        <v>6</v>
      </c>
      <c r="D2" s="5" t="s">
        <v>7</v>
      </c>
      <c r="E2" s="1">
        <f>IF('Selbstbewertung - Schritt 1'!$E2+'I4.0 Einfluss'!E2&gt;5,5,IF('Selbstbewertung - Schritt 1'!$E2+'I4.0 Einfluss'!E2&lt;1,1,'Selbstbewertung - Schritt 1'!$E2+'I4.0 Einfluss'!E2))</f>
        <v>4</v>
      </c>
      <c r="F2" s="1">
        <f>IF('Selbstbewertung - Schritt 1'!$E2+'I4.0 Einfluss'!F2&gt;5,5,IF('Selbstbewertung - Schritt 1'!$E2+'I4.0 Einfluss'!F2&lt;1,1,'Selbstbewertung - Schritt 1'!$E2+'I4.0 Einfluss'!F2))</f>
        <v>2</v>
      </c>
      <c r="G2" s="1">
        <f>IF('Selbstbewertung - Schritt 1'!$E2+'I4.0 Einfluss'!G2&gt;5,5,IF('Selbstbewertung - Schritt 1'!$E2+'I4.0 Einfluss'!G2&lt;1,1,'Selbstbewertung - Schritt 1'!$E2+'I4.0 Einfluss'!G2))</f>
        <v>3</v>
      </c>
      <c r="H2" s="1">
        <f>IF('Selbstbewertung - Schritt 1'!$E2+'I4.0 Einfluss'!H2&gt;5,5,IF('Selbstbewertung - Schritt 1'!$E2+'I4.0 Einfluss'!H2&lt;1,1,'Selbstbewertung - Schritt 1'!$E2+'I4.0 Einfluss'!H2))</f>
        <v>2</v>
      </c>
      <c r="I2" s="1">
        <f>IF('Selbstbewertung - Schritt 1'!$E2+'I4.0 Einfluss'!I2&gt;5,5,IF('Selbstbewertung - Schritt 1'!$E2+'I4.0 Einfluss'!I2&lt;1,1,'Selbstbewertung - Schritt 1'!$E2+'I4.0 Einfluss'!I2))</f>
        <v>1</v>
      </c>
      <c r="J2" s="1">
        <f>IF('Selbstbewertung - Schritt 1'!$E2+'I4.0 Einfluss'!J2&gt;5,5,IF('Selbstbewertung - Schritt 1'!$E2+'I4.0 Einfluss'!J2&lt;1,1,'Selbstbewertung - Schritt 1'!$E2+'I4.0 Einfluss'!J2))</f>
        <v>1</v>
      </c>
      <c r="K2" s="1">
        <f>IF('Selbstbewertung - Schritt 1'!$E2+'I4.0 Einfluss'!K2&gt;5,5,IF('Selbstbewertung - Schritt 1'!$E2+'I4.0 Einfluss'!K2&lt;1,1,'Selbstbewertung - Schritt 1'!$E2+'I4.0 Einfluss'!K2))</f>
        <v>2</v>
      </c>
      <c r="L2" s="1">
        <f>IF('Selbstbewertung - Schritt 1'!$E2+'I4.0 Einfluss'!L2&gt;5,5,IF('Selbstbewertung - Schritt 1'!$E2+'I4.0 Einfluss'!L2&lt;1,1,'Selbstbewertung - Schritt 1'!$E2+'I4.0 Einfluss'!L2))</f>
        <v>1</v>
      </c>
      <c r="M2" s="1">
        <f>IF('Selbstbewertung - Schritt 1'!$E2+'I4.0 Einfluss'!M2&gt;5,5,IF('Selbstbewertung - Schritt 1'!$E2+'I4.0 Einfluss'!M2&lt;1,1,'Selbstbewertung - Schritt 1'!$E2+'I4.0 Einfluss'!M2))</f>
        <v>1</v>
      </c>
      <c r="N2" s="1">
        <f>IF('Selbstbewertung - Schritt 1'!$E2+'I4.0 Einfluss'!N2&gt;5,5,IF('Selbstbewertung - Schritt 1'!$E2+'I4.0 Einfluss'!N2&lt;1,1,'Selbstbewertung - Schritt 1'!$E2+'I4.0 Einfluss'!N2))</f>
        <v>1</v>
      </c>
      <c r="O2" s="1">
        <f>IF('Selbstbewertung - Schritt 1'!$E2+'I4.0 Einfluss'!O2&gt;5,5,IF('Selbstbewertung - Schritt 1'!$E2+'I4.0 Einfluss'!O2&lt;1,1,'Selbstbewertung - Schritt 1'!$E2+'I4.0 Einfluss'!O2))</f>
        <v>1</v>
      </c>
      <c r="P2" s="1">
        <f>IF('Selbstbewertung - Schritt 1'!$E2+'I4.0 Einfluss'!P2&gt;5,5,IF('Selbstbewertung - Schritt 1'!$E2+'I4.0 Einfluss'!P2&lt;1,1,'Selbstbewertung - Schritt 1'!$E2+'I4.0 Einfluss'!P2))</f>
        <v>3</v>
      </c>
      <c r="Q2" s="1">
        <f>IF('Selbstbewertung - Schritt 1'!$E2+'I4.0 Einfluss'!Q2&gt;5,5,IF('Selbstbewertung - Schritt 1'!$E2+'I4.0 Einfluss'!Q2&lt;1,1,'Selbstbewertung - Schritt 1'!$E2+'I4.0 Einfluss'!Q2))</f>
        <v>2</v>
      </c>
      <c r="R2" s="1">
        <f>IF('Selbstbewertung - Schritt 1'!$E2+'I4.0 Einfluss'!R2&gt;5,5,IF('Selbstbewertung - Schritt 1'!$E2+'I4.0 Einfluss'!R2&lt;1,1,'Selbstbewertung - Schritt 1'!$E2+'I4.0 Einfluss'!R2))</f>
        <v>2</v>
      </c>
      <c r="S2" s="1">
        <f>IF('Selbstbewertung - Schritt 1'!$E2+'I4.0 Einfluss'!S2&gt;5,5,IF('Selbstbewertung - Schritt 1'!$E2+'I4.0 Einfluss'!S2&lt;1,1,'Selbstbewertung - Schritt 1'!$E2+'I4.0 Einfluss'!S2))</f>
        <v>1</v>
      </c>
      <c r="T2" s="1">
        <f>IF('Selbstbewertung - Schritt 1'!$E2+'I4.0 Einfluss'!T2&gt;5,5,IF('Selbstbewertung - Schritt 1'!$E2+'I4.0 Einfluss'!T2&lt;1,1,'Selbstbewertung - Schritt 1'!$E2+'I4.0 Einfluss'!T2))</f>
        <v>1</v>
      </c>
    </row>
    <row r="3" spans="1:20" ht="30.75" customHeight="1" x14ac:dyDescent="0.25">
      <c r="A3" s="43"/>
      <c r="B3" s="44"/>
      <c r="C3" s="45"/>
      <c r="D3" s="5" t="s">
        <v>8</v>
      </c>
      <c r="E3" s="1">
        <f>IF('Selbstbewertung - Schritt 1'!$E3+'I4.0 Einfluss'!E3&gt;5,5,IF('Selbstbewertung - Schritt 1'!$E3+'I4.0 Einfluss'!E3&lt;1,1,'Selbstbewertung - Schritt 1'!$E3+'I4.0 Einfluss'!E3))</f>
        <v>1</v>
      </c>
      <c r="F3" s="1">
        <f>IF('Selbstbewertung - Schritt 1'!$E3+'I4.0 Einfluss'!F3&gt;5,5,IF('Selbstbewertung - Schritt 1'!$E3+'I4.0 Einfluss'!F3&lt;1,1,'Selbstbewertung - Schritt 1'!$E3+'I4.0 Einfluss'!F3))</f>
        <v>5</v>
      </c>
      <c r="G3" s="1">
        <f>IF('Selbstbewertung - Schritt 1'!$E3+'I4.0 Einfluss'!G3&gt;5,5,IF('Selbstbewertung - Schritt 1'!$E3+'I4.0 Einfluss'!G3&lt;1,1,'Selbstbewertung - Schritt 1'!$E3+'I4.0 Einfluss'!G3))</f>
        <v>2</v>
      </c>
      <c r="H3" s="1">
        <f>IF('Selbstbewertung - Schritt 1'!$E3+'I4.0 Einfluss'!H3&gt;5,5,IF('Selbstbewertung - Schritt 1'!$E3+'I4.0 Einfluss'!H3&lt;1,1,'Selbstbewertung - Schritt 1'!$E3+'I4.0 Einfluss'!H3))</f>
        <v>4</v>
      </c>
      <c r="I3" s="1">
        <f>IF('Selbstbewertung - Schritt 1'!$E3+'I4.0 Einfluss'!I3&gt;5,5,IF('Selbstbewertung - Schritt 1'!$E3+'I4.0 Einfluss'!I3&lt;1,1,'Selbstbewertung - Schritt 1'!$E3+'I4.0 Einfluss'!I3))</f>
        <v>2</v>
      </c>
      <c r="J3" s="1">
        <f>IF('Selbstbewertung - Schritt 1'!$E3+'I4.0 Einfluss'!J3&gt;5,5,IF('Selbstbewertung - Schritt 1'!$E3+'I4.0 Einfluss'!J3&lt;1,1,'Selbstbewertung - Schritt 1'!$E3+'I4.0 Einfluss'!J3))</f>
        <v>1</v>
      </c>
      <c r="K3" s="1">
        <f>IF('Selbstbewertung - Schritt 1'!$E3+'I4.0 Einfluss'!K3&gt;5,5,IF('Selbstbewertung - Schritt 1'!$E3+'I4.0 Einfluss'!K3&lt;1,1,'Selbstbewertung - Schritt 1'!$E3+'I4.0 Einfluss'!K3))</f>
        <v>4</v>
      </c>
      <c r="L3" s="1">
        <f>IF('Selbstbewertung - Schritt 1'!$E3+'I4.0 Einfluss'!L3&gt;5,5,IF('Selbstbewertung - Schritt 1'!$E3+'I4.0 Einfluss'!L3&lt;1,1,'Selbstbewertung - Schritt 1'!$E3+'I4.0 Einfluss'!L3))</f>
        <v>2</v>
      </c>
      <c r="M3" s="1">
        <f>IF('Selbstbewertung - Schritt 1'!$E3+'I4.0 Einfluss'!M3&gt;5,5,IF('Selbstbewertung - Schritt 1'!$E3+'I4.0 Einfluss'!M3&lt;1,1,'Selbstbewertung - Schritt 1'!$E3+'I4.0 Einfluss'!M3))</f>
        <v>2</v>
      </c>
      <c r="N3" s="1">
        <f>IF('Selbstbewertung - Schritt 1'!$E3+'I4.0 Einfluss'!N3&gt;5,5,IF('Selbstbewertung - Schritt 1'!$E3+'I4.0 Einfluss'!N3&lt;1,1,'Selbstbewertung - Schritt 1'!$E3+'I4.0 Einfluss'!N3))</f>
        <v>2</v>
      </c>
      <c r="O3" s="1">
        <f>IF('Selbstbewertung - Schritt 1'!$E3+'I4.0 Einfluss'!O3&gt;5,5,IF('Selbstbewertung - Schritt 1'!$E3+'I4.0 Einfluss'!O3&lt;1,1,'Selbstbewertung - Schritt 1'!$E3+'I4.0 Einfluss'!O3))</f>
        <v>3</v>
      </c>
      <c r="P3" s="1">
        <f>IF('Selbstbewertung - Schritt 1'!$E3+'I4.0 Einfluss'!P3&gt;5,5,IF('Selbstbewertung - Schritt 1'!$E3+'I4.0 Einfluss'!P3&lt;1,1,'Selbstbewertung - Schritt 1'!$E3+'I4.0 Einfluss'!P3))</f>
        <v>2</v>
      </c>
      <c r="Q3" s="1">
        <f>IF('Selbstbewertung - Schritt 1'!$E3+'I4.0 Einfluss'!Q3&gt;5,5,IF('Selbstbewertung - Schritt 1'!$E3+'I4.0 Einfluss'!Q3&lt;1,1,'Selbstbewertung - Schritt 1'!$E3+'I4.0 Einfluss'!Q3))</f>
        <v>4</v>
      </c>
      <c r="R3" s="1">
        <f>IF('Selbstbewertung - Schritt 1'!$E3+'I4.0 Einfluss'!R3&gt;5,5,IF('Selbstbewertung - Schritt 1'!$E3+'I4.0 Einfluss'!R3&lt;1,1,'Selbstbewertung - Schritt 1'!$E3+'I4.0 Einfluss'!R3))</f>
        <v>2</v>
      </c>
      <c r="S3" s="1">
        <f>IF('Selbstbewertung - Schritt 1'!$E3+'I4.0 Einfluss'!S3&gt;5,5,IF('Selbstbewertung - Schritt 1'!$E3+'I4.0 Einfluss'!S3&lt;1,1,'Selbstbewertung - Schritt 1'!$E3+'I4.0 Einfluss'!S3))</f>
        <v>2</v>
      </c>
      <c r="T3" s="1">
        <f>IF('Selbstbewertung - Schritt 1'!$E3+'I4.0 Einfluss'!T3&gt;5,5,IF('Selbstbewertung - Schritt 1'!$E3+'I4.0 Einfluss'!T3&lt;1,1,'Selbstbewertung - Schritt 1'!$E3+'I4.0 Einfluss'!T3))</f>
        <v>2</v>
      </c>
    </row>
    <row r="4" spans="1:20" ht="30.75" customHeight="1" x14ac:dyDescent="0.25">
      <c r="A4" s="43"/>
      <c r="B4" s="44"/>
      <c r="C4" s="45"/>
      <c r="D4" s="5" t="s">
        <v>9</v>
      </c>
      <c r="E4" s="1">
        <f>IF('Selbstbewertung - Schritt 1'!$E4+'I4.0 Einfluss'!E4&gt;5,5,IF('Selbstbewertung - Schritt 1'!$E4+'I4.0 Einfluss'!E4&lt;1,1,'Selbstbewertung - Schritt 1'!$E4+'I4.0 Einfluss'!E4))</f>
        <v>3</v>
      </c>
      <c r="F4" s="1">
        <f>IF('Selbstbewertung - Schritt 1'!$E4+'I4.0 Einfluss'!F4&gt;5,5,IF('Selbstbewertung - Schritt 1'!$E4+'I4.0 Einfluss'!F4&lt;1,1,'Selbstbewertung - Schritt 1'!$E4+'I4.0 Einfluss'!F4))</f>
        <v>3</v>
      </c>
      <c r="G4" s="1">
        <f>IF('Selbstbewertung - Schritt 1'!$E4+'I4.0 Einfluss'!G4&gt;5,5,IF('Selbstbewertung - Schritt 1'!$E4+'I4.0 Einfluss'!G4&lt;1,1,'Selbstbewertung - Schritt 1'!$E4+'I4.0 Einfluss'!G4))</f>
        <v>3</v>
      </c>
      <c r="H4" s="1">
        <f>IF('Selbstbewertung - Schritt 1'!$E4+'I4.0 Einfluss'!H4&gt;5,5,IF('Selbstbewertung - Schritt 1'!$E4+'I4.0 Einfluss'!H4&lt;1,1,'Selbstbewertung - Schritt 1'!$E4+'I4.0 Einfluss'!H4))</f>
        <v>3</v>
      </c>
      <c r="I4" s="1">
        <f>IF('Selbstbewertung - Schritt 1'!$E4+'I4.0 Einfluss'!I4&gt;5,5,IF('Selbstbewertung - Schritt 1'!$E4+'I4.0 Einfluss'!I4&lt;1,1,'Selbstbewertung - Schritt 1'!$E4+'I4.0 Einfluss'!I4))</f>
        <v>3</v>
      </c>
      <c r="J4" s="1">
        <f>IF('Selbstbewertung - Schritt 1'!$E4+'I4.0 Einfluss'!J4&gt;5,5,IF('Selbstbewertung - Schritt 1'!$E4+'I4.0 Einfluss'!J4&lt;1,1,'Selbstbewertung - Schritt 1'!$E4+'I4.0 Einfluss'!J4))</f>
        <v>2</v>
      </c>
      <c r="K4" s="1">
        <f>IF('Selbstbewertung - Schritt 1'!$E4+'I4.0 Einfluss'!K4&gt;5,5,IF('Selbstbewertung - Schritt 1'!$E4+'I4.0 Einfluss'!K4&lt;1,1,'Selbstbewertung - Schritt 1'!$E4+'I4.0 Einfluss'!K4))</f>
        <v>3</v>
      </c>
      <c r="L4" s="1">
        <f>IF('Selbstbewertung - Schritt 1'!$E4+'I4.0 Einfluss'!L4&gt;5,5,IF('Selbstbewertung - Schritt 1'!$E4+'I4.0 Einfluss'!L4&lt;1,1,'Selbstbewertung - Schritt 1'!$E4+'I4.0 Einfluss'!L4))</f>
        <v>3</v>
      </c>
      <c r="M4" s="1">
        <f>IF('Selbstbewertung - Schritt 1'!$E4+'I4.0 Einfluss'!M4&gt;5,5,IF('Selbstbewertung - Schritt 1'!$E4+'I4.0 Einfluss'!M4&lt;1,1,'Selbstbewertung - Schritt 1'!$E4+'I4.0 Einfluss'!M4))</f>
        <v>3</v>
      </c>
      <c r="N4" s="1">
        <f>IF('Selbstbewertung - Schritt 1'!$E4+'I4.0 Einfluss'!N4&gt;5,5,IF('Selbstbewertung - Schritt 1'!$E4+'I4.0 Einfluss'!N4&lt;1,1,'Selbstbewertung - Schritt 1'!$E4+'I4.0 Einfluss'!N4))</f>
        <v>3</v>
      </c>
      <c r="O4" s="1">
        <f>IF('Selbstbewertung - Schritt 1'!$E4+'I4.0 Einfluss'!O4&gt;5,5,IF('Selbstbewertung - Schritt 1'!$E4+'I4.0 Einfluss'!O4&lt;1,1,'Selbstbewertung - Schritt 1'!$E4+'I4.0 Einfluss'!O4))</f>
        <v>4</v>
      </c>
      <c r="P4" s="1">
        <f>IF('Selbstbewertung - Schritt 1'!$E4+'I4.0 Einfluss'!P4&gt;5,5,IF('Selbstbewertung - Schritt 1'!$E4+'I4.0 Einfluss'!P4&lt;1,1,'Selbstbewertung - Schritt 1'!$E4+'I4.0 Einfluss'!P4))</f>
        <v>3</v>
      </c>
      <c r="Q4" s="1">
        <f>IF('Selbstbewertung - Schritt 1'!$E4+'I4.0 Einfluss'!Q4&gt;5,5,IF('Selbstbewertung - Schritt 1'!$E4+'I4.0 Einfluss'!Q4&lt;1,1,'Selbstbewertung - Schritt 1'!$E4+'I4.0 Einfluss'!Q4))</f>
        <v>4</v>
      </c>
      <c r="R4" s="1">
        <f>IF('Selbstbewertung - Schritt 1'!$E4+'I4.0 Einfluss'!R4&gt;5,5,IF('Selbstbewertung - Schritt 1'!$E4+'I4.0 Einfluss'!R4&lt;1,1,'Selbstbewertung - Schritt 1'!$E4+'I4.0 Einfluss'!R4))</f>
        <v>3</v>
      </c>
      <c r="S4" s="1">
        <f>IF('Selbstbewertung - Schritt 1'!$E4+'I4.0 Einfluss'!S4&gt;5,5,IF('Selbstbewertung - Schritt 1'!$E4+'I4.0 Einfluss'!S4&lt;1,1,'Selbstbewertung - Schritt 1'!$E4+'I4.0 Einfluss'!S4))</f>
        <v>4</v>
      </c>
      <c r="T4" s="1">
        <f>IF('Selbstbewertung - Schritt 1'!$E4+'I4.0 Einfluss'!T4&gt;5,5,IF('Selbstbewertung - Schritt 1'!$E4+'I4.0 Einfluss'!T4&lt;1,1,'Selbstbewertung - Schritt 1'!$E4+'I4.0 Einfluss'!T4))</f>
        <v>3</v>
      </c>
    </row>
    <row r="5" spans="1:20" ht="60.75" customHeight="1" x14ac:dyDescent="0.25">
      <c r="A5" s="43"/>
      <c r="B5" s="44"/>
      <c r="C5" s="45"/>
      <c r="D5" s="5" t="s">
        <v>10</v>
      </c>
      <c r="E5" s="1">
        <f>IF('Selbstbewertung - Schritt 1'!$E5+'I4.0 Einfluss'!E5&gt;5,5,IF('Selbstbewertung - Schritt 1'!$E5+'I4.0 Einfluss'!E5&lt;1,1,'Selbstbewertung - Schritt 1'!$E5+'I4.0 Einfluss'!E5))</f>
        <v>1</v>
      </c>
      <c r="F5" s="1">
        <f>IF('Selbstbewertung - Schritt 1'!$E5+'I4.0 Einfluss'!F5&gt;5,5,IF('Selbstbewertung - Schritt 1'!$E5+'I4.0 Einfluss'!F5&lt;1,1,'Selbstbewertung - Schritt 1'!$E5+'I4.0 Einfluss'!F5))</f>
        <v>2</v>
      </c>
      <c r="G5" s="1">
        <f>IF('Selbstbewertung - Schritt 1'!$E5+'I4.0 Einfluss'!G5&gt;5,5,IF('Selbstbewertung - Schritt 1'!$E5+'I4.0 Einfluss'!G5&lt;1,1,'Selbstbewertung - Schritt 1'!$E5+'I4.0 Einfluss'!G5))</f>
        <v>3</v>
      </c>
      <c r="H5" s="1">
        <f>IF('Selbstbewertung - Schritt 1'!$E5+'I4.0 Einfluss'!H5&gt;5,5,IF('Selbstbewertung - Schritt 1'!$E5+'I4.0 Einfluss'!H5&lt;1,1,'Selbstbewertung - Schritt 1'!$E5+'I4.0 Einfluss'!H5))</f>
        <v>1</v>
      </c>
      <c r="I5" s="1">
        <f>IF('Selbstbewertung - Schritt 1'!$E5+'I4.0 Einfluss'!I5&gt;5,5,IF('Selbstbewertung - Schritt 1'!$E5+'I4.0 Einfluss'!I5&lt;1,1,'Selbstbewertung - Schritt 1'!$E5+'I4.0 Einfluss'!I5))</f>
        <v>1</v>
      </c>
      <c r="J5" s="1">
        <f>IF('Selbstbewertung - Schritt 1'!$E5+'I4.0 Einfluss'!J5&gt;5,5,IF('Selbstbewertung - Schritt 1'!$E5+'I4.0 Einfluss'!J5&lt;1,1,'Selbstbewertung - Schritt 1'!$E5+'I4.0 Einfluss'!J5))</f>
        <v>1</v>
      </c>
      <c r="K5" s="1">
        <f>IF('Selbstbewertung - Schritt 1'!$E5+'I4.0 Einfluss'!K5&gt;5,5,IF('Selbstbewertung - Schritt 1'!$E5+'I4.0 Einfluss'!K5&lt;1,1,'Selbstbewertung - Schritt 1'!$E5+'I4.0 Einfluss'!K5))</f>
        <v>1</v>
      </c>
      <c r="L5" s="1">
        <f>IF('Selbstbewertung - Schritt 1'!$E5+'I4.0 Einfluss'!L5&gt;5,5,IF('Selbstbewertung - Schritt 1'!$E5+'I4.0 Einfluss'!L5&lt;1,1,'Selbstbewertung - Schritt 1'!$E5+'I4.0 Einfluss'!L5))</f>
        <v>1</v>
      </c>
      <c r="M5" s="1">
        <f>IF('Selbstbewertung - Schritt 1'!$E5+'I4.0 Einfluss'!M5&gt;5,5,IF('Selbstbewertung - Schritt 1'!$E5+'I4.0 Einfluss'!M5&lt;1,1,'Selbstbewertung - Schritt 1'!$E5+'I4.0 Einfluss'!M5))</f>
        <v>1</v>
      </c>
      <c r="N5" s="1">
        <f>IF('Selbstbewertung - Schritt 1'!$E5+'I4.0 Einfluss'!N5&gt;5,5,IF('Selbstbewertung - Schritt 1'!$E5+'I4.0 Einfluss'!N5&lt;1,1,'Selbstbewertung - Schritt 1'!$E5+'I4.0 Einfluss'!N5))</f>
        <v>1</v>
      </c>
      <c r="O5" s="1">
        <f>IF('Selbstbewertung - Schritt 1'!$E5+'I4.0 Einfluss'!O5&gt;5,5,IF('Selbstbewertung - Schritt 1'!$E5+'I4.0 Einfluss'!O5&lt;1,1,'Selbstbewertung - Schritt 1'!$E5+'I4.0 Einfluss'!O5))</f>
        <v>1</v>
      </c>
      <c r="P5" s="1">
        <f>IF('Selbstbewertung - Schritt 1'!$E5+'I4.0 Einfluss'!P5&gt;5,5,IF('Selbstbewertung - Schritt 1'!$E5+'I4.0 Einfluss'!P5&lt;1,1,'Selbstbewertung - Schritt 1'!$E5+'I4.0 Einfluss'!P5))</f>
        <v>4</v>
      </c>
      <c r="Q5" s="1">
        <f>IF('Selbstbewertung - Schritt 1'!$E5+'I4.0 Einfluss'!Q5&gt;5,5,IF('Selbstbewertung - Schritt 1'!$E5+'I4.0 Einfluss'!Q5&lt;1,1,'Selbstbewertung - Schritt 1'!$E5+'I4.0 Einfluss'!Q5))</f>
        <v>1</v>
      </c>
      <c r="R5" s="1">
        <f>IF('Selbstbewertung - Schritt 1'!$E5+'I4.0 Einfluss'!R5&gt;5,5,IF('Selbstbewertung - Schritt 1'!$E5+'I4.0 Einfluss'!R5&lt;1,1,'Selbstbewertung - Schritt 1'!$E5+'I4.0 Einfluss'!R5))</f>
        <v>4</v>
      </c>
      <c r="S5" s="1">
        <f>IF('Selbstbewertung - Schritt 1'!$E5+'I4.0 Einfluss'!S5&gt;5,5,IF('Selbstbewertung - Schritt 1'!$E5+'I4.0 Einfluss'!S5&lt;1,1,'Selbstbewertung - Schritt 1'!$E5+'I4.0 Einfluss'!S5))</f>
        <v>1</v>
      </c>
      <c r="T5" s="1">
        <f>IF('Selbstbewertung - Schritt 1'!$E5+'I4.0 Einfluss'!T5&gt;5,5,IF('Selbstbewertung - Schritt 1'!$E5+'I4.0 Einfluss'!T5&lt;1,1,'Selbstbewertung - Schritt 1'!$E5+'I4.0 Einfluss'!T5))</f>
        <v>1</v>
      </c>
    </row>
    <row r="6" spans="1:20" ht="60.75" customHeight="1" x14ac:dyDescent="0.25">
      <c r="A6" s="43"/>
      <c r="B6" s="44"/>
      <c r="C6" s="45"/>
      <c r="D6" s="5" t="s">
        <v>11</v>
      </c>
      <c r="E6" s="1">
        <f>IF('Selbstbewertung - Schritt 1'!$E6+'I4.0 Einfluss'!E6&gt;5,5,IF('Selbstbewertung - Schritt 1'!$E6+'I4.0 Einfluss'!E6&lt;1,1,'Selbstbewertung - Schritt 1'!$E6+'I4.0 Einfluss'!E6))</f>
        <v>2</v>
      </c>
      <c r="F6" s="1">
        <f>IF('Selbstbewertung - Schritt 1'!$E6+'I4.0 Einfluss'!F6&gt;5,5,IF('Selbstbewertung - Schritt 1'!$E6+'I4.0 Einfluss'!F6&lt;1,1,'Selbstbewertung - Schritt 1'!$E6+'I4.0 Einfluss'!F6))</f>
        <v>2</v>
      </c>
      <c r="G6" s="1">
        <f>IF('Selbstbewertung - Schritt 1'!$E6+'I4.0 Einfluss'!G6&gt;5,5,IF('Selbstbewertung - Schritt 1'!$E6+'I4.0 Einfluss'!G6&lt;1,1,'Selbstbewertung - Schritt 1'!$E6+'I4.0 Einfluss'!G6))</f>
        <v>2</v>
      </c>
      <c r="H6" s="1">
        <f>IF('Selbstbewertung - Schritt 1'!$E6+'I4.0 Einfluss'!H6&gt;5,5,IF('Selbstbewertung - Schritt 1'!$E6+'I4.0 Einfluss'!H6&lt;1,1,'Selbstbewertung - Schritt 1'!$E6+'I4.0 Einfluss'!H6))</f>
        <v>4</v>
      </c>
      <c r="I6" s="1">
        <f>IF('Selbstbewertung - Schritt 1'!$E6+'I4.0 Einfluss'!I6&gt;5,5,IF('Selbstbewertung - Schritt 1'!$E6+'I4.0 Einfluss'!I6&lt;1,1,'Selbstbewertung - Schritt 1'!$E6+'I4.0 Einfluss'!I6))</f>
        <v>2</v>
      </c>
      <c r="J6" s="1">
        <f>IF('Selbstbewertung - Schritt 1'!$E6+'I4.0 Einfluss'!J6&gt;5,5,IF('Selbstbewertung - Schritt 1'!$E6+'I4.0 Einfluss'!J6&lt;1,1,'Selbstbewertung - Schritt 1'!$E6+'I4.0 Einfluss'!J6))</f>
        <v>3</v>
      </c>
      <c r="K6" s="1">
        <f>IF('Selbstbewertung - Schritt 1'!$E6+'I4.0 Einfluss'!K6&gt;5,5,IF('Selbstbewertung - Schritt 1'!$E6+'I4.0 Einfluss'!K6&lt;1,1,'Selbstbewertung - Schritt 1'!$E6+'I4.0 Einfluss'!K6))</f>
        <v>4</v>
      </c>
      <c r="L6" s="1">
        <f>IF('Selbstbewertung - Schritt 1'!$E6+'I4.0 Einfluss'!L6&gt;5,5,IF('Selbstbewertung - Schritt 1'!$E6+'I4.0 Einfluss'!L6&lt;1,1,'Selbstbewertung - Schritt 1'!$E6+'I4.0 Einfluss'!L6))</f>
        <v>5</v>
      </c>
      <c r="M6" s="1">
        <f>IF('Selbstbewertung - Schritt 1'!$E6+'I4.0 Einfluss'!M6&gt;5,5,IF('Selbstbewertung - Schritt 1'!$E6+'I4.0 Einfluss'!M6&lt;1,1,'Selbstbewertung - Schritt 1'!$E6+'I4.0 Einfluss'!M6))</f>
        <v>2</v>
      </c>
      <c r="N6" s="1">
        <f>IF('Selbstbewertung - Schritt 1'!$E6+'I4.0 Einfluss'!N6&gt;5,5,IF('Selbstbewertung - Schritt 1'!$E6+'I4.0 Einfluss'!N6&lt;1,1,'Selbstbewertung - Schritt 1'!$E6+'I4.0 Einfluss'!N6))</f>
        <v>2</v>
      </c>
      <c r="O6" s="1">
        <f>IF('Selbstbewertung - Schritt 1'!$E6+'I4.0 Einfluss'!O6&gt;5,5,IF('Selbstbewertung - Schritt 1'!$E6+'I4.0 Einfluss'!O6&lt;1,1,'Selbstbewertung - Schritt 1'!$E6+'I4.0 Einfluss'!O6))</f>
        <v>1</v>
      </c>
      <c r="P6" s="1">
        <f>IF('Selbstbewertung - Schritt 1'!$E6+'I4.0 Einfluss'!P6&gt;5,5,IF('Selbstbewertung - Schritt 1'!$E6+'I4.0 Einfluss'!P6&lt;1,1,'Selbstbewertung - Schritt 1'!$E6+'I4.0 Einfluss'!P6))</f>
        <v>2</v>
      </c>
      <c r="Q6" s="1">
        <f>IF('Selbstbewertung - Schritt 1'!$E6+'I4.0 Einfluss'!Q6&gt;5,5,IF('Selbstbewertung - Schritt 1'!$E6+'I4.0 Einfluss'!Q6&lt;1,1,'Selbstbewertung - Schritt 1'!$E6+'I4.0 Einfluss'!Q6))</f>
        <v>3</v>
      </c>
      <c r="R6" s="1">
        <f>IF('Selbstbewertung - Schritt 1'!$E6+'I4.0 Einfluss'!R6&gt;5,5,IF('Selbstbewertung - Schritt 1'!$E6+'I4.0 Einfluss'!R6&lt;1,1,'Selbstbewertung - Schritt 1'!$E6+'I4.0 Einfluss'!R6))</f>
        <v>3</v>
      </c>
      <c r="S6" s="1">
        <f>IF('Selbstbewertung - Schritt 1'!$E6+'I4.0 Einfluss'!S6&gt;5,5,IF('Selbstbewertung - Schritt 1'!$E6+'I4.0 Einfluss'!S6&lt;1,1,'Selbstbewertung - Schritt 1'!$E6+'I4.0 Einfluss'!S6))</f>
        <v>3</v>
      </c>
      <c r="T6" s="1">
        <f>IF('Selbstbewertung - Schritt 1'!$E6+'I4.0 Einfluss'!T6&gt;5,5,IF('Selbstbewertung - Schritt 1'!$E6+'I4.0 Einfluss'!T6&lt;1,1,'Selbstbewertung - Schritt 1'!$E6+'I4.0 Einfluss'!T6))</f>
        <v>2</v>
      </c>
    </row>
    <row r="7" spans="1:20" ht="60.75" customHeight="1" x14ac:dyDescent="0.25">
      <c r="A7" s="43"/>
      <c r="B7" s="44"/>
      <c r="C7" s="45"/>
      <c r="D7" s="5" t="s">
        <v>12</v>
      </c>
      <c r="E7" s="1">
        <f>IF('Selbstbewertung - Schritt 1'!$E7+'I4.0 Einfluss'!E7&gt;5,5,IF('Selbstbewertung - Schritt 1'!$E7+'I4.0 Einfluss'!E7&lt;1,1,'Selbstbewertung - Schritt 1'!$E7+'I4.0 Einfluss'!E7))</f>
        <v>3</v>
      </c>
      <c r="F7" s="1">
        <f>IF('Selbstbewertung - Schritt 1'!$E7+'I4.0 Einfluss'!F7&gt;5,5,IF('Selbstbewertung - Schritt 1'!$E7+'I4.0 Einfluss'!F7&lt;1,1,'Selbstbewertung - Schritt 1'!$E7+'I4.0 Einfluss'!F7))</f>
        <v>4</v>
      </c>
      <c r="G7" s="1">
        <f>IF('Selbstbewertung - Schritt 1'!$E7+'I4.0 Einfluss'!G7&gt;5,5,IF('Selbstbewertung - Schritt 1'!$E7+'I4.0 Einfluss'!G7&lt;1,1,'Selbstbewertung - Schritt 1'!$E7+'I4.0 Einfluss'!G7))</f>
        <v>3</v>
      </c>
      <c r="H7" s="1">
        <f>IF('Selbstbewertung - Schritt 1'!$E7+'I4.0 Einfluss'!H7&gt;5,5,IF('Selbstbewertung - Schritt 1'!$E7+'I4.0 Einfluss'!H7&lt;1,1,'Selbstbewertung - Schritt 1'!$E7+'I4.0 Einfluss'!H7))</f>
        <v>5</v>
      </c>
      <c r="I7" s="1">
        <f>IF('Selbstbewertung - Schritt 1'!$E7+'I4.0 Einfluss'!I7&gt;5,5,IF('Selbstbewertung - Schritt 1'!$E7+'I4.0 Einfluss'!I7&lt;1,1,'Selbstbewertung - Schritt 1'!$E7+'I4.0 Einfluss'!I7))</f>
        <v>3</v>
      </c>
      <c r="J7" s="1">
        <f>IF('Selbstbewertung - Schritt 1'!$E7+'I4.0 Einfluss'!J7&gt;5,5,IF('Selbstbewertung - Schritt 1'!$E7+'I4.0 Einfluss'!J7&lt;1,1,'Selbstbewertung - Schritt 1'!$E7+'I4.0 Einfluss'!J7))</f>
        <v>4</v>
      </c>
      <c r="K7" s="1">
        <f>IF('Selbstbewertung - Schritt 1'!$E7+'I4.0 Einfluss'!K7&gt;5,5,IF('Selbstbewertung - Schritt 1'!$E7+'I4.0 Einfluss'!K7&lt;1,1,'Selbstbewertung - Schritt 1'!$E7+'I4.0 Einfluss'!K7))</f>
        <v>5</v>
      </c>
      <c r="L7" s="1">
        <f>IF('Selbstbewertung - Schritt 1'!$E7+'I4.0 Einfluss'!L7&gt;5,5,IF('Selbstbewertung - Schritt 1'!$E7+'I4.0 Einfluss'!L7&lt;1,1,'Selbstbewertung - Schritt 1'!$E7+'I4.0 Einfluss'!L7))</f>
        <v>5</v>
      </c>
      <c r="M7" s="1">
        <f>IF('Selbstbewertung - Schritt 1'!$E7+'I4.0 Einfluss'!M7&gt;5,5,IF('Selbstbewertung - Schritt 1'!$E7+'I4.0 Einfluss'!M7&lt;1,1,'Selbstbewertung - Schritt 1'!$E7+'I4.0 Einfluss'!M7))</f>
        <v>3</v>
      </c>
      <c r="N7" s="1">
        <f>IF('Selbstbewertung - Schritt 1'!$E7+'I4.0 Einfluss'!N7&gt;5,5,IF('Selbstbewertung - Schritt 1'!$E7+'I4.0 Einfluss'!N7&lt;1,1,'Selbstbewertung - Schritt 1'!$E7+'I4.0 Einfluss'!N7))</f>
        <v>3</v>
      </c>
      <c r="O7" s="1">
        <f>IF('Selbstbewertung - Schritt 1'!$E7+'I4.0 Einfluss'!O7&gt;5,5,IF('Selbstbewertung - Schritt 1'!$E7+'I4.0 Einfluss'!O7&lt;1,1,'Selbstbewertung - Schritt 1'!$E7+'I4.0 Einfluss'!O7))</f>
        <v>2</v>
      </c>
      <c r="P7" s="1">
        <f>IF('Selbstbewertung - Schritt 1'!$E7+'I4.0 Einfluss'!P7&gt;5,5,IF('Selbstbewertung - Schritt 1'!$E7+'I4.0 Einfluss'!P7&lt;1,1,'Selbstbewertung - Schritt 1'!$E7+'I4.0 Einfluss'!P7))</f>
        <v>4</v>
      </c>
      <c r="Q7" s="1">
        <f>IF('Selbstbewertung - Schritt 1'!$E7+'I4.0 Einfluss'!Q7&gt;5,5,IF('Selbstbewertung - Schritt 1'!$E7+'I4.0 Einfluss'!Q7&lt;1,1,'Selbstbewertung - Schritt 1'!$E7+'I4.0 Einfluss'!Q7))</f>
        <v>4</v>
      </c>
      <c r="R7" s="1">
        <f>IF('Selbstbewertung - Schritt 1'!$E7+'I4.0 Einfluss'!R7&gt;5,5,IF('Selbstbewertung - Schritt 1'!$E7+'I4.0 Einfluss'!R7&lt;1,1,'Selbstbewertung - Schritt 1'!$E7+'I4.0 Einfluss'!R7))</f>
        <v>4</v>
      </c>
      <c r="S7" s="1">
        <f>IF('Selbstbewertung - Schritt 1'!$E7+'I4.0 Einfluss'!S7&gt;5,5,IF('Selbstbewertung - Schritt 1'!$E7+'I4.0 Einfluss'!S7&lt;1,1,'Selbstbewertung - Schritt 1'!$E7+'I4.0 Einfluss'!S7))</f>
        <v>4</v>
      </c>
      <c r="T7" s="1">
        <f>IF('Selbstbewertung - Schritt 1'!$E7+'I4.0 Einfluss'!T7&gt;5,5,IF('Selbstbewertung - Schritt 1'!$E7+'I4.0 Einfluss'!T7&lt;1,1,'Selbstbewertung - Schritt 1'!$E7+'I4.0 Einfluss'!T7))</f>
        <v>3</v>
      </c>
    </row>
    <row r="8" spans="1:20" ht="30.75" customHeight="1" x14ac:dyDescent="0.25">
      <c r="A8" s="43"/>
      <c r="B8" s="44" t="s">
        <v>3</v>
      </c>
      <c r="C8" s="45"/>
      <c r="D8" s="5" t="s">
        <v>13</v>
      </c>
      <c r="E8" s="1">
        <f>IF('Selbstbewertung - Schritt 1'!$E8+'I4.0 Einfluss'!E8&gt;5,5,IF('Selbstbewertung - Schritt 1'!$E8+'I4.0 Einfluss'!E8&lt;1,1,'Selbstbewertung - Schritt 1'!$E8+'I4.0 Einfluss'!E8))</f>
        <v>1</v>
      </c>
      <c r="F8" s="1">
        <f>IF('Selbstbewertung - Schritt 1'!$E8+'I4.0 Einfluss'!F8&gt;5,5,IF('Selbstbewertung - Schritt 1'!$E8+'I4.0 Einfluss'!F8&lt;1,1,'Selbstbewertung - Schritt 1'!$E8+'I4.0 Einfluss'!F8))</f>
        <v>1</v>
      </c>
      <c r="G8" s="1">
        <f>IF('Selbstbewertung - Schritt 1'!$E8+'I4.0 Einfluss'!G8&gt;5,5,IF('Selbstbewertung - Schritt 1'!$E8+'I4.0 Einfluss'!G8&lt;1,1,'Selbstbewertung - Schritt 1'!$E8+'I4.0 Einfluss'!G8))</f>
        <v>1</v>
      </c>
      <c r="H8" s="1">
        <f>IF('Selbstbewertung - Schritt 1'!$E8+'I4.0 Einfluss'!H8&gt;5,5,IF('Selbstbewertung - Schritt 1'!$E8+'I4.0 Einfluss'!H8&lt;1,1,'Selbstbewertung - Schritt 1'!$E8+'I4.0 Einfluss'!H8))</f>
        <v>1</v>
      </c>
      <c r="I8" s="1">
        <f>IF('Selbstbewertung - Schritt 1'!$E8+'I4.0 Einfluss'!I8&gt;5,5,IF('Selbstbewertung - Schritt 1'!$E8+'I4.0 Einfluss'!I8&lt;1,1,'Selbstbewertung - Schritt 1'!$E8+'I4.0 Einfluss'!I8))</f>
        <v>4</v>
      </c>
      <c r="J8" s="1">
        <f>IF('Selbstbewertung - Schritt 1'!$E8+'I4.0 Einfluss'!J8&gt;5,5,IF('Selbstbewertung - Schritt 1'!$E8+'I4.0 Einfluss'!J8&lt;1,1,'Selbstbewertung - Schritt 1'!$E8+'I4.0 Einfluss'!J8))</f>
        <v>1</v>
      </c>
      <c r="K8" s="1">
        <f>IF('Selbstbewertung - Schritt 1'!$E8+'I4.0 Einfluss'!K8&gt;5,5,IF('Selbstbewertung - Schritt 1'!$E8+'I4.0 Einfluss'!K8&lt;1,1,'Selbstbewertung - Schritt 1'!$E8+'I4.0 Einfluss'!K8))</f>
        <v>5</v>
      </c>
      <c r="L8" s="1">
        <f>IF('Selbstbewertung - Schritt 1'!$E8+'I4.0 Einfluss'!L8&gt;5,5,IF('Selbstbewertung - Schritt 1'!$E8+'I4.0 Einfluss'!L8&lt;1,1,'Selbstbewertung - Schritt 1'!$E8+'I4.0 Einfluss'!L8))</f>
        <v>1</v>
      </c>
      <c r="M8" s="1">
        <f>IF('Selbstbewertung - Schritt 1'!$E8+'I4.0 Einfluss'!M8&gt;5,5,IF('Selbstbewertung - Schritt 1'!$E8+'I4.0 Einfluss'!M8&lt;1,1,'Selbstbewertung - Schritt 1'!$E8+'I4.0 Einfluss'!M8))</f>
        <v>4</v>
      </c>
      <c r="N8" s="1">
        <f>IF('Selbstbewertung - Schritt 1'!$E8+'I4.0 Einfluss'!N8&gt;5,5,IF('Selbstbewertung - Schritt 1'!$E8+'I4.0 Einfluss'!N8&lt;1,1,'Selbstbewertung - Schritt 1'!$E8+'I4.0 Einfluss'!N8))</f>
        <v>1</v>
      </c>
      <c r="O8" s="1">
        <f>IF('Selbstbewertung - Schritt 1'!$E8+'I4.0 Einfluss'!O8&gt;5,5,IF('Selbstbewertung - Schritt 1'!$E8+'I4.0 Einfluss'!O8&lt;1,1,'Selbstbewertung - Schritt 1'!$E8+'I4.0 Einfluss'!O8))</f>
        <v>1</v>
      </c>
      <c r="P8" s="1">
        <f>IF('Selbstbewertung - Schritt 1'!$E8+'I4.0 Einfluss'!P8&gt;5,5,IF('Selbstbewertung - Schritt 1'!$E8+'I4.0 Einfluss'!P8&lt;1,1,'Selbstbewertung - Schritt 1'!$E8+'I4.0 Einfluss'!P8))</f>
        <v>3</v>
      </c>
      <c r="Q8" s="1">
        <f>IF('Selbstbewertung - Schritt 1'!$E8+'I4.0 Einfluss'!Q8&gt;5,5,IF('Selbstbewertung - Schritt 1'!$E8+'I4.0 Einfluss'!Q8&lt;1,1,'Selbstbewertung - Schritt 1'!$E8+'I4.0 Einfluss'!Q8))</f>
        <v>3</v>
      </c>
      <c r="R8" s="1">
        <f>IF('Selbstbewertung - Schritt 1'!$E8+'I4.0 Einfluss'!R8&gt;5,5,IF('Selbstbewertung - Schritt 1'!$E8+'I4.0 Einfluss'!R8&lt;1,1,'Selbstbewertung - Schritt 1'!$E8+'I4.0 Einfluss'!R8))</f>
        <v>1</v>
      </c>
      <c r="S8" s="1">
        <f>IF('Selbstbewertung - Schritt 1'!$E8+'I4.0 Einfluss'!S8&gt;5,5,IF('Selbstbewertung - Schritt 1'!$E8+'I4.0 Einfluss'!S8&lt;1,1,'Selbstbewertung - Schritt 1'!$E8+'I4.0 Einfluss'!S8))</f>
        <v>3</v>
      </c>
      <c r="T8" s="1">
        <f>IF('Selbstbewertung - Schritt 1'!$E8+'I4.0 Einfluss'!T8&gt;5,5,IF('Selbstbewertung - Schritt 1'!$E8+'I4.0 Einfluss'!T8&lt;1,1,'Selbstbewertung - Schritt 1'!$E8+'I4.0 Einfluss'!T8))</f>
        <v>4</v>
      </c>
    </row>
    <row r="9" spans="1:20" ht="30.75" customHeight="1" x14ac:dyDescent="0.25">
      <c r="A9" s="43"/>
      <c r="B9" s="44"/>
      <c r="C9" s="45"/>
      <c r="D9" s="5" t="s">
        <v>14</v>
      </c>
      <c r="E9" s="1">
        <f>IF('Selbstbewertung - Schritt 1'!$E9+'I4.0 Einfluss'!E9&gt;5,5,IF('Selbstbewertung - Schritt 1'!$E9+'I4.0 Einfluss'!E9&lt;1,1,'Selbstbewertung - Schritt 1'!$E9+'I4.0 Einfluss'!E9))</f>
        <v>2</v>
      </c>
      <c r="F9" s="1">
        <f>IF('Selbstbewertung - Schritt 1'!$E9+'I4.0 Einfluss'!F9&gt;5,5,IF('Selbstbewertung - Schritt 1'!$E9+'I4.0 Einfluss'!F9&lt;1,1,'Selbstbewertung - Schritt 1'!$E9+'I4.0 Einfluss'!F9))</f>
        <v>3</v>
      </c>
      <c r="G9" s="1">
        <f>IF('Selbstbewertung - Schritt 1'!$E9+'I4.0 Einfluss'!G9&gt;5,5,IF('Selbstbewertung - Schritt 1'!$E9+'I4.0 Einfluss'!G9&lt;1,1,'Selbstbewertung - Schritt 1'!$E9+'I4.0 Einfluss'!G9))</f>
        <v>4</v>
      </c>
      <c r="H9" s="1">
        <f>IF('Selbstbewertung - Schritt 1'!$E9+'I4.0 Einfluss'!H9&gt;5,5,IF('Selbstbewertung - Schritt 1'!$E9+'I4.0 Einfluss'!H9&lt;1,1,'Selbstbewertung - Schritt 1'!$E9+'I4.0 Einfluss'!H9))</f>
        <v>2</v>
      </c>
      <c r="I9" s="1">
        <f>IF('Selbstbewertung - Schritt 1'!$E9+'I4.0 Einfluss'!I9&gt;5,5,IF('Selbstbewertung - Schritt 1'!$E9+'I4.0 Einfluss'!I9&lt;1,1,'Selbstbewertung - Schritt 1'!$E9+'I4.0 Einfluss'!I9))</f>
        <v>4</v>
      </c>
      <c r="J9" s="1">
        <f>IF('Selbstbewertung - Schritt 1'!$E9+'I4.0 Einfluss'!J9&gt;5,5,IF('Selbstbewertung - Schritt 1'!$E9+'I4.0 Einfluss'!J9&lt;1,1,'Selbstbewertung - Schritt 1'!$E9+'I4.0 Einfluss'!J9))</f>
        <v>3</v>
      </c>
      <c r="K9" s="1">
        <f>IF('Selbstbewertung - Schritt 1'!$E9+'I4.0 Einfluss'!K9&gt;5,5,IF('Selbstbewertung - Schritt 1'!$E9+'I4.0 Einfluss'!K9&lt;1,1,'Selbstbewertung - Schritt 1'!$E9+'I4.0 Einfluss'!K9))</f>
        <v>5</v>
      </c>
      <c r="L9" s="1">
        <f>IF('Selbstbewertung - Schritt 1'!$E9+'I4.0 Einfluss'!L9&gt;5,5,IF('Selbstbewertung - Schritt 1'!$E9+'I4.0 Einfluss'!L9&lt;1,1,'Selbstbewertung - Schritt 1'!$E9+'I4.0 Einfluss'!L9))</f>
        <v>2</v>
      </c>
      <c r="M9" s="1">
        <f>IF('Selbstbewertung - Schritt 1'!$E9+'I4.0 Einfluss'!M9&gt;5,5,IF('Selbstbewertung - Schritt 1'!$E9+'I4.0 Einfluss'!M9&lt;1,1,'Selbstbewertung - Schritt 1'!$E9+'I4.0 Einfluss'!M9))</f>
        <v>5</v>
      </c>
      <c r="N9" s="1">
        <f>IF('Selbstbewertung - Schritt 1'!$E9+'I4.0 Einfluss'!N9&gt;5,5,IF('Selbstbewertung - Schritt 1'!$E9+'I4.0 Einfluss'!N9&lt;1,1,'Selbstbewertung - Schritt 1'!$E9+'I4.0 Einfluss'!N9))</f>
        <v>2</v>
      </c>
      <c r="O9" s="1">
        <f>IF('Selbstbewertung - Schritt 1'!$E9+'I4.0 Einfluss'!O9&gt;5,5,IF('Selbstbewertung - Schritt 1'!$E9+'I4.0 Einfluss'!O9&lt;1,1,'Selbstbewertung - Schritt 1'!$E9+'I4.0 Einfluss'!O9))</f>
        <v>2</v>
      </c>
      <c r="P9" s="1">
        <f>IF('Selbstbewertung - Schritt 1'!$E9+'I4.0 Einfluss'!P9&gt;5,5,IF('Selbstbewertung - Schritt 1'!$E9+'I4.0 Einfluss'!P9&lt;1,1,'Selbstbewertung - Schritt 1'!$E9+'I4.0 Einfluss'!P9))</f>
        <v>5</v>
      </c>
      <c r="Q9" s="1">
        <f>IF('Selbstbewertung - Schritt 1'!$E9+'I4.0 Einfluss'!Q9&gt;5,5,IF('Selbstbewertung - Schritt 1'!$E9+'I4.0 Einfluss'!Q9&lt;1,1,'Selbstbewertung - Schritt 1'!$E9+'I4.0 Einfluss'!Q9))</f>
        <v>3</v>
      </c>
      <c r="R9" s="1">
        <f>IF('Selbstbewertung - Schritt 1'!$E9+'I4.0 Einfluss'!R9&gt;5,5,IF('Selbstbewertung - Schritt 1'!$E9+'I4.0 Einfluss'!R9&lt;1,1,'Selbstbewertung - Schritt 1'!$E9+'I4.0 Einfluss'!R9))</f>
        <v>2</v>
      </c>
      <c r="S9" s="1">
        <f>IF('Selbstbewertung - Schritt 1'!$E9+'I4.0 Einfluss'!S9&gt;5,5,IF('Selbstbewertung - Schritt 1'!$E9+'I4.0 Einfluss'!S9&lt;1,1,'Selbstbewertung - Schritt 1'!$E9+'I4.0 Einfluss'!S9))</f>
        <v>5</v>
      </c>
      <c r="T9" s="1">
        <f>IF('Selbstbewertung - Schritt 1'!$E9+'I4.0 Einfluss'!T9&gt;5,5,IF('Selbstbewertung - Schritt 1'!$E9+'I4.0 Einfluss'!T9&lt;1,1,'Selbstbewertung - Schritt 1'!$E9+'I4.0 Einfluss'!T9))</f>
        <v>5</v>
      </c>
    </row>
    <row r="10" spans="1:20" ht="30.75" customHeight="1" x14ac:dyDescent="0.25">
      <c r="A10" s="43"/>
      <c r="B10" s="44"/>
      <c r="C10" s="45"/>
      <c r="D10" s="5" t="s">
        <v>15</v>
      </c>
      <c r="E10" s="1">
        <f>IF('Selbstbewertung - Schritt 1'!$E10+'I4.0 Einfluss'!E10&gt;5,5,IF('Selbstbewertung - Schritt 1'!$E10+'I4.0 Einfluss'!E10&lt;1,1,'Selbstbewertung - Schritt 1'!$E10+'I4.0 Einfluss'!E10))</f>
        <v>5</v>
      </c>
      <c r="F10" s="1">
        <f>IF('Selbstbewertung - Schritt 1'!$E10+'I4.0 Einfluss'!F10&gt;5,5,IF('Selbstbewertung - Schritt 1'!$E10+'I4.0 Einfluss'!F10&lt;1,1,'Selbstbewertung - Schritt 1'!$E10+'I4.0 Einfluss'!F10))</f>
        <v>3</v>
      </c>
      <c r="G10" s="1">
        <f>IF('Selbstbewertung - Schritt 1'!$E10+'I4.0 Einfluss'!G10&gt;5,5,IF('Selbstbewertung - Schritt 1'!$E10+'I4.0 Einfluss'!G10&lt;1,1,'Selbstbewertung - Schritt 1'!$E10+'I4.0 Einfluss'!G10))</f>
        <v>3</v>
      </c>
      <c r="H10" s="1">
        <f>IF('Selbstbewertung - Schritt 1'!$E10+'I4.0 Einfluss'!H10&gt;5,5,IF('Selbstbewertung - Schritt 1'!$E10+'I4.0 Einfluss'!H10&lt;1,1,'Selbstbewertung - Schritt 1'!$E10+'I4.0 Einfluss'!H10))</f>
        <v>5</v>
      </c>
      <c r="I10" s="1">
        <f>IF('Selbstbewertung - Schritt 1'!$E10+'I4.0 Einfluss'!I10&gt;5,5,IF('Selbstbewertung - Schritt 1'!$E10+'I4.0 Einfluss'!I10&lt;1,1,'Selbstbewertung - Schritt 1'!$E10+'I4.0 Einfluss'!I10))</f>
        <v>3</v>
      </c>
      <c r="J10" s="1">
        <f>IF('Selbstbewertung - Schritt 1'!$E10+'I4.0 Einfluss'!J10&gt;5,5,IF('Selbstbewertung - Schritt 1'!$E10+'I4.0 Einfluss'!J10&lt;1,1,'Selbstbewertung - Schritt 1'!$E10+'I4.0 Einfluss'!J10))</f>
        <v>3</v>
      </c>
      <c r="K10" s="1">
        <f>IF('Selbstbewertung - Schritt 1'!$E10+'I4.0 Einfluss'!K10&gt;5,5,IF('Selbstbewertung - Schritt 1'!$E10+'I4.0 Einfluss'!K10&lt;1,1,'Selbstbewertung - Schritt 1'!$E10+'I4.0 Einfluss'!K10))</f>
        <v>5</v>
      </c>
      <c r="L10" s="1">
        <f>IF('Selbstbewertung - Schritt 1'!$E10+'I4.0 Einfluss'!L10&gt;5,5,IF('Selbstbewertung - Schritt 1'!$E10+'I4.0 Einfluss'!L10&lt;1,1,'Selbstbewertung - Schritt 1'!$E10+'I4.0 Einfluss'!L10))</f>
        <v>5</v>
      </c>
      <c r="M10" s="1">
        <f>IF('Selbstbewertung - Schritt 1'!$E10+'I4.0 Einfluss'!M10&gt;5,5,IF('Selbstbewertung - Schritt 1'!$E10+'I4.0 Einfluss'!M10&lt;1,1,'Selbstbewertung - Schritt 1'!$E10+'I4.0 Einfluss'!M10))</f>
        <v>5</v>
      </c>
      <c r="N10" s="1">
        <f>IF('Selbstbewertung - Schritt 1'!$E10+'I4.0 Einfluss'!N10&gt;5,5,IF('Selbstbewertung - Schritt 1'!$E10+'I4.0 Einfluss'!N10&lt;1,1,'Selbstbewertung - Schritt 1'!$E10+'I4.0 Einfluss'!N10))</f>
        <v>3</v>
      </c>
      <c r="O10" s="1">
        <f>IF('Selbstbewertung - Schritt 1'!$E10+'I4.0 Einfluss'!O10&gt;5,5,IF('Selbstbewertung - Schritt 1'!$E10+'I4.0 Einfluss'!O10&lt;1,1,'Selbstbewertung - Schritt 1'!$E10+'I4.0 Einfluss'!O10))</f>
        <v>4</v>
      </c>
      <c r="P10" s="1">
        <f>IF('Selbstbewertung - Schritt 1'!$E10+'I4.0 Einfluss'!P10&gt;5,5,IF('Selbstbewertung - Schritt 1'!$E10+'I4.0 Einfluss'!P10&lt;1,1,'Selbstbewertung - Schritt 1'!$E10+'I4.0 Einfluss'!P10))</f>
        <v>3</v>
      </c>
      <c r="Q10" s="1">
        <f>IF('Selbstbewertung - Schritt 1'!$E10+'I4.0 Einfluss'!Q10&gt;5,5,IF('Selbstbewertung - Schritt 1'!$E10+'I4.0 Einfluss'!Q10&lt;1,1,'Selbstbewertung - Schritt 1'!$E10+'I4.0 Einfluss'!Q10))</f>
        <v>5</v>
      </c>
      <c r="R10" s="1">
        <f>IF('Selbstbewertung - Schritt 1'!$E10+'I4.0 Einfluss'!R10&gt;5,5,IF('Selbstbewertung - Schritt 1'!$E10+'I4.0 Einfluss'!R10&lt;1,1,'Selbstbewertung - Schritt 1'!$E10+'I4.0 Einfluss'!R10))</f>
        <v>3</v>
      </c>
      <c r="S10" s="1">
        <f>IF('Selbstbewertung - Schritt 1'!$E10+'I4.0 Einfluss'!S10&gt;5,5,IF('Selbstbewertung - Schritt 1'!$E10+'I4.0 Einfluss'!S10&lt;1,1,'Selbstbewertung - Schritt 1'!$E10+'I4.0 Einfluss'!S10))</f>
        <v>3</v>
      </c>
      <c r="T10" s="1">
        <f>IF('Selbstbewertung - Schritt 1'!$E10+'I4.0 Einfluss'!T10&gt;5,5,IF('Selbstbewertung - Schritt 1'!$E10+'I4.0 Einfluss'!T10&lt;1,1,'Selbstbewertung - Schritt 1'!$E10+'I4.0 Einfluss'!T10))</f>
        <v>3</v>
      </c>
    </row>
    <row r="11" spans="1:20" ht="90.75" customHeight="1" x14ac:dyDescent="0.25">
      <c r="A11" s="43"/>
      <c r="B11" s="44"/>
      <c r="C11" s="45"/>
      <c r="D11" s="5" t="s">
        <v>16</v>
      </c>
      <c r="E11" s="1">
        <f>IF('Selbstbewertung - Schritt 1'!$E11+'I4.0 Einfluss'!E11&gt;5,5,IF('Selbstbewertung - Schritt 1'!$E11+'I4.0 Einfluss'!E11&lt;1,1,'Selbstbewertung - Schritt 1'!$E11+'I4.0 Einfluss'!E11))</f>
        <v>1</v>
      </c>
      <c r="F11" s="1">
        <f>IF('Selbstbewertung - Schritt 1'!$E11+'I4.0 Einfluss'!F11&gt;5,5,IF('Selbstbewertung - Schritt 1'!$E11+'I4.0 Einfluss'!F11&lt;1,1,'Selbstbewertung - Schritt 1'!$E11+'I4.0 Einfluss'!F11))</f>
        <v>5</v>
      </c>
      <c r="G11" s="1">
        <f>IF('Selbstbewertung - Schritt 1'!$E11+'I4.0 Einfluss'!G11&gt;5,5,IF('Selbstbewertung - Schritt 1'!$E11+'I4.0 Einfluss'!G11&lt;1,1,'Selbstbewertung - Schritt 1'!$E11+'I4.0 Einfluss'!G11))</f>
        <v>4</v>
      </c>
      <c r="H11" s="1">
        <f>IF('Selbstbewertung - Schritt 1'!$E11+'I4.0 Einfluss'!H11&gt;5,5,IF('Selbstbewertung - Schritt 1'!$E11+'I4.0 Einfluss'!H11&lt;1,1,'Selbstbewertung - Schritt 1'!$E11+'I4.0 Einfluss'!H11))</f>
        <v>2</v>
      </c>
      <c r="I11" s="1">
        <f>IF('Selbstbewertung - Schritt 1'!$E11+'I4.0 Einfluss'!I11&gt;5,5,IF('Selbstbewertung - Schritt 1'!$E11+'I4.0 Einfluss'!I11&lt;1,1,'Selbstbewertung - Schritt 1'!$E11+'I4.0 Einfluss'!I11))</f>
        <v>1</v>
      </c>
      <c r="J11" s="1">
        <f>IF('Selbstbewertung - Schritt 1'!$E11+'I4.0 Einfluss'!J11&gt;5,5,IF('Selbstbewertung - Schritt 1'!$E11+'I4.0 Einfluss'!J11&lt;1,1,'Selbstbewertung - Schritt 1'!$E11+'I4.0 Einfluss'!J11))</f>
        <v>1</v>
      </c>
      <c r="K11" s="1">
        <f>IF('Selbstbewertung - Schritt 1'!$E11+'I4.0 Einfluss'!K11&gt;5,5,IF('Selbstbewertung - Schritt 1'!$E11+'I4.0 Einfluss'!K11&lt;1,1,'Selbstbewertung - Schritt 1'!$E11+'I4.0 Einfluss'!K11))</f>
        <v>1</v>
      </c>
      <c r="L11" s="1">
        <f>IF('Selbstbewertung - Schritt 1'!$E11+'I4.0 Einfluss'!L11&gt;5,5,IF('Selbstbewertung - Schritt 1'!$E11+'I4.0 Einfluss'!L11&lt;1,1,'Selbstbewertung - Schritt 1'!$E11+'I4.0 Einfluss'!L11))</f>
        <v>2</v>
      </c>
      <c r="M11" s="1">
        <f>IF('Selbstbewertung - Schritt 1'!$E11+'I4.0 Einfluss'!M11&gt;5,5,IF('Selbstbewertung - Schritt 1'!$E11+'I4.0 Einfluss'!M11&lt;1,1,'Selbstbewertung - Schritt 1'!$E11+'I4.0 Einfluss'!M11))</f>
        <v>1</v>
      </c>
      <c r="N11" s="1">
        <f>IF('Selbstbewertung - Schritt 1'!$E11+'I4.0 Einfluss'!N11&gt;5,5,IF('Selbstbewertung - Schritt 1'!$E11+'I4.0 Einfluss'!N11&lt;1,1,'Selbstbewertung - Schritt 1'!$E11+'I4.0 Einfluss'!N11))</f>
        <v>1</v>
      </c>
      <c r="O11" s="1">
        <f>IF('Selbstbewertung - Schritt 1'!$E11+'I4.0 Einfluss'!O11&gt;5,5,IF('Selbstbewertung - Schritt 1'!$E11+'I4.0 Einfluss'!O11&lt;1,1,'Selbstbewertung - Schritt 1'!$E11+'I4.0 Einfluss'!O11))</f>
        <v>4</v>
      </c>
      <c r="P11" s="1">
        <f>IF('Selbstbewertung - Schritt 1'!$E11+'I4.0 Einfluss'!P11&gt;5,5,IF('Selbstbewertung - Schritt 1'!$E11+'I4.0 Einfluss'!P11&lt;1,1,'Selbstbewertung - Schritt 1'!$E11+'I4.0 Einfluss'!P11))</f>
        <v>1</v>
      </c>
      <c r="Q11" s="1">
        <f>IF('Selbstbewertung - Schritt 1'!$E11+'I4.0 Einfluss'!Q11&gt;5,5,IF('Selbstbewertung - Schritt 1'!$E11+'I4.0 Einfluss'!Q11&lt;1,1,'Selbstbewertung - Schritt 1'!$E11+'I4.0 Einfluss'!Q11))</f>
        <v>1</v>
      </c>
      <c r="R11" s="1">
        <f>IF('Selbstbewertung - Schritt 1'!$E11+'I4.0 Einfluss'!R11&gt;5,5,IF('Selbstbewertung - Schritt 1'!$E11+'I4.0 Einfluss'!R11&lt;1,1,'Selbstbewertung - Schritt 1'!$E11+'I4.0 Einfluss'!R11))</f>
        <v>4</v>
      </c>
      <c r="S11" s="1">
        <f>IF('Selbstbewertung - Schritt 1'!$E11+'I4.0 Einfluss'!S11&gt;5,5,IF('Selbstbewertung - Schritt 1'!$E11+'I4.0 Einfluss'!S11&lt;1,1,'Selbstbewertung - Schritt 1'!$E11+'I4.0 Einfluss'!S11))</f>
        <v>1</v>
      </c>
      <c r="T11" s="1">
        <f>IF('Selbstbewertung - Schritt 1'!$E11+'I4.0 Einfluss'!T11&gt;5,5,IF('Selbstbewertung - Schritt 1'!$E11+'I4.0 Einfluss'!T11&lt;1,1,'Selbstbewertung - Schritt 1'!$E11+'I4.0 Einfluss'!T11))</f>
        <v>1</v>
      </c>
    </row>
    <row r="12" spans="1:20" ht="30.75" customHeight="1" x14ac:dyDescent="0.25">
      <c r="A12" s="43"/>
      <c r="B12" s="44" t="s">
        <v>4</v>
      </c>
      <c r="C12" s="45"/>
      <c r="D12" s="5" t="s">
        <v>17</v>
      </c>
      <c r="E12" s="1">
        <f>IF('Selbstbewertung - Schritt 1'!$E12+'I4.0 Einfluss'!E12&gt;5,5,IF('Selbstbewertung - Schritt 1'!$E12+'I4.0 Einfluss'!E12&lt;1,1,'Selbstbewertung - Schritt 1'!$E12+'I4.0 Einfluss'!E12))</f>
        <v>3</v>
      </c>
      <c r="F12" s="1">
        <f>IF('Selbstbewertung - Schritt 1'!$E12+'I4.0 Einfluss'!F12&gt;5,5,IF('Selbstbewertung - Schritt 1'!$E12+'I4.0 Einfluss'!F12&lt;1,1,'Selbstbewertung - Schritt 1'!$E12+'I4.0 Einfluss'!F12))</f>
        <v>3</v>
      </c>
      <c r="G12" s="1">
        <f>IF('Selbstbewertung - Schritt 1'!$E12+'I4.0 Einfluss'!G12&gt;5,5,IF('Selbstbewertung - Schritt 1'!$E12+'I4.0 Einfluss'!G12&lt;1,1,'Selbstbewertung - Schritt 1'!$E12+'I4.0 Einfluss'!G12))</f>
        <v>2</v>
      </c>
      <c r="H12" s="1">
        <f>IF('Selbstbewertung - Schritt 1'!$E12+'I4.0 Einfluss'!H12&gt;5,5,IF('Selbstbewertung - Schritt 1'!$E12+'I4.0 Einfluss'!H12&lt;1,1,'Selbstbewertung - Schritt 1'!$E12+'I4.0 Einfluss'!H12))</f>
        <v>2</v>
      </c>
      <c r="I12" s="1">
        <f>IF('Selbstbewertung - Schritt 1'!$E12+'I4.0 Einfluss'!I12&gt;5,5,IF('Selbstbewertung - Schritt 1'!$E12+'I4.0 Einfluss'!I12&lt;1,1,'Selbstbewertung - Schritt 1'!$E12+'I4.0 Einfluss'!I12))</f>
        <v>4</v>
      </c>
      <c r="J12" s="1">
        <f>IF('Selbstbewertung - Schritt 1'!$E12+'I4.0 Einfluss'!J12&gt;5,5,IF('Selbstbewertung - Schritt 1'!$E12+'I4.0 Einfluss'!J12&lt;1,1,'Selbstbewertung - Schritt 1'!$E12+'I4.0 Einfluss'!J12))</f>
        <v>2</v>
      </c>
      <c r="K12" s="1">
        <f>IF('Selbstbewertung - Schritt 1'!$E12+'I4.0 Einfluss'!K12&gt;5,5,IF('Selbstbewertung - Schritt 1'!$E12+'I4.0 Einfluss'!K12&lt;1,1,'Selbstbewertung - Schritt 1'!$E12+'I4.0 Einfluss'!K12))</f>
        <v>3</v>
      </c>
      <c r="L12" s="1">
        <f>IF('Selbstbewertung - Schritt 1'!$E12+'I4.0 Einfluss'!L12&gt;5,5,IF('Selbstbewertung - Schritt 1'!$E12+'I4.0 Einfluss'!L12&lt;1,1,'Selbstbewertung - Schritt 1'!$E12+'I4.0 Einfluss'!L12))</f>
        <v>2</v>
      </c>
      <c r="M12" s="1">
        <f>IF('Selbstbewertung - Schritt 1'!$E12+'I4.0 Einfluss'!M12&gt;5,5,IF('Selbstbewertung - Schritt 1'!$E12+'I4.0 Einfluss'!M12&lt;1,1,'Selbstbewertung - Schritt 1'!$E12+'I4.0 Einfluss'!M12))</f>
        <v>2</v>
      </c>
      <c r="N12" s="1">
        <f>IF('Selbstbewertung - Schritt 1'!$E12+'I4.0 Einfluss'!N12&gt;5,5,IF('Selbstbewertung - Schritt 1'!$E12+'I4.0 Einfluss'!N12&lt;1,1,'Selbstbewertung - Schritt 1'!$E12+'I4.0 Einfluss'!N12))</f>
        <v>2</v>
      </c>
      <c r="O12" s="1">
        <f>IF('Selbstbewertung - Schritt 1'!$E12+'I4.0 Einfluss'!O12&gt;5,5,IF('Selbstbewertung - Schritt 1'!$E12+'I4.0 Einfluss'!O12&lt;1,1,'Selbstbewertung - Schritt 1'!$E12+'I4.0 Einfluss'!O12))</f>
        <v>2</v>
      </c>
      <c r="P12" s="1">
        <f>IF('Selbstbewertung - Schritt 1'!$E12+'I4.0 Einfluss'!P12&gt;5,5,IF('Selbstbewertung - Schritt 1'!$E12+'I4.0 Einfluss'!P12&lt;1,1,'Selbstbewertung - Schritt 1'!$E12+'I4.0 Einfluss'!P12))</f>
        <v>2</v>
      </c>
      <c r="Q12" s="1">
        <f>IF('Selbstbewertung - Schritt 1'!$E12+'I4.0 Einfluss'!Q12&gt;5,5,IF('Selbstbewertung - Schritt 1'!$E12+'I4.0 Einfluss'!Q12&lt;1,1,'Selbstbewertung - Schritt 1'!$E12+'I4.0 Einfluss'!Q12))</f>
        <v>3</v>
      </c>
      <c r="R12" s="1">
        <f>IF('Selbstbewertung - Schritt 1'!$E12+'I4.0 Einfluss'!R12&gt;5,5,IF('Selbstbewertung - Schritt 1'!$E12+'I4.0 Einfluss'!R12&lt;1,1,'Selbstbewertung - Schritt 1'!$E12+'I4.0 Einfluss'!R12))</f>
        <v>2</v>
      </c>
      <c r="S12" s="1">
        <f>IF('Selbstbewertung - Schritt 1'!$E12+'I4.0 Einfluss'!S12&gt;5,5,IF('Selbstbewertung - Schritt 1'!$E12+'I4.0 Einfluss'!S12&lt;1,1,'Selbstbewertung - Schritt 1'!$E12+'I4.0 Einfluss'!S12))</f>
        <v>4</v>
      </c>
      <c r="T12" s="1">
        <f>IF('Selbstbewertung - Schritt 1'!$E12+'I4.0 Einfluss'!T12&gt;5,5,IF('Selbstbewertung - Schritt 1'!$E12+'I4.0 Einfluss'!T12&lt;1,1,'Selbstbewertung - Schritt 1'!$E12+'I4.0 Einfluss'!T12))</f>
        <v>3</v>
      </c>
    </row>
    <row r="13" spans="1:20" ht="30.75" customHeight="1" x14ac:dyDescent="0.25">
      <c r="A13" s="43"/>
      <c r="B13" s="44"/>
      <c r="C13" s="45"/>
      <c r="D13" s="5" t="s">
        <v>18</v>
      </c>
      <c r="E13" s="1">
        <f>IF('Selbstbewertung - Schritt 1'!$E13+'I4.0 Einfluss'!E13&gt;5,5,IF('Selbstbewertung - Schritt 1'!$E13+'I4.0 Einfluss'!E13&lt;1,1,'Selbstbewertung - Schritt 1'!$E13+'I4.0 Einfluss'!E13))</f>
        <v>5</v>
      </c>
      <c r="F13" s="1">
        <f>IF('Selbstbewertung - Schritt 1'!$E13+'I4.0 Einfluss'!F13&gt;5,5,IF('Selbstbewertung - Schritt 1'!$E13+'I4.0 Einfluss'!F13&lt;1,1,'Selbstbewertung - Schritt 1'!$E13+'I4.0 Einfluss'!F13))</f>
        <v>4</v>
      </c>
      <c r="G13" s="1">
        <f>IF('Selbstbewertung - Schritt 1'!$E13+'I4.0 Einfluss'!G13&gt;5,5,IF('Selbstbewertung - Schritt 1'!$E13+'I4.0 Einfluss'!G13&lt;1,1,'Selbstbewertung - Schritt 1'!$E13+'I4.0 Einfluss'!G13))</f>
        <v>4</v>
      </c>
      <c r="H13" s="1">
        <f>IF('Selbstbewertung - Schritt 1'!$E13+'I4.0 Einfluss'!H13&gt;5,5,IF('Selbstbewertung - Schritt 1'!$E13+'I4.0 Einfluss'!H13&lt;1,1,'Selbstbewertung - Schritt 1'!$E13+'I4.0 Einfluss'!H13))</f>
        <v>5</v>
      </c>
      <c r="I13" s="1">
        <f>IF('Selbstbewertung - Schritt 1'!$E13+'I4.0 Einfluss'!I13&gt;5,5,IF('Selbstbewertung - Schritt 1'!$E13+'I4.0 Einfluss'!I13&lt;1,1,'Selbstbewertung - Schritt 1'!$E13+'I4.0 Einfluss'!I13))</f>
        <v>5</v>
      </c>
      <c r="J13" s="1">
        <f>IF('Selbstbewertung - Schritt 1'!$E13+'I4.0 Einfluss'!J13&gt;5,5,IF('Selbstbewertung - Schritt 1'!$E13+'I4.0 Einfluss'!J13&lt;1,1,'Selbstbewertung - Schritt 1'!$E13+'I4.0 Einfluss'!J13))</f>
        <v>4</v>
      </c>
      <c r="K13" s="1">
        <f>IF('Selbstbewertung - Schritt 1'!$E13+'I4.0 Einfluss'!K13&gt;5,5,IF('Selbstbewertung - Schritt 1'!$E13+'I4.0 Einfluss'!K13&lt;1,1,'Selbstbewertung - Schritt 1'!$E13+'I4.0 Einfluss'!K13))</f>
        <v>5</v>
      </c>
      <c r="L13" s="1">
        <f>IF('Selbstbewertung - Schritt 1'!$E13+'I4.0 Einfluss'!L13&gt;5,5,IF('Selbstbewertung - Schritt 1'!$E13+'I4.0 Einfluss'!L13&lt;1,1,'Selbstbewertung - Schritt 1'!$E13+'I4.0 Einfluss'!L13))</f>
        <v>5</v>
      </c>
      <c r="M13" s="1">
        <f>IF('Selbstbewertung - Schritt 1'!$E13+'I4.0 Einfluss'!M13&gt;5,5,IF('Selbstbewertung - Schritt 1'!$E13+'I4.0 Einfluss'!M13&lt;1,1,'Selbstbewertung - Schritt 1'!$E13+'I4.0 Einfluss'!M13))</f>
        <v>4</v>
      </c>
      <c r="N13" s="1">
        <f>IF('Selbstbewertung - Schritt 1'!$E13+'I4.0 Einfluss'!N13&gt;5,5,IF('Selbstbewertung - Schritt 1'!$E13+'I4.0 Einfluss'!N13&lt;1,1,'Selbstbewertung - Schritt 1'!$E13+'I4.0 Einfluss'!N13))</f>
        <v>5</v>
      </c>
      <c r="O13" s="1">
        <f>IF('Selbstbewertung - Schritt 1'!$E13+'I4.0 Einfluss'!O13&gt;5,5,IF('Selbstbewertung - Schritt 1'!$E13+'I4.0 Einfluss'!O13&lt;1,1,'Selbstbewertung - Schritt 1'!$E13+'I4.0 Einfluss'!O13))</f>
        <v>5</v>
      </c>
      <c r="P13" s="1">
        <f>IF('Selbstbewertung - Schritt 1'!$E13+'I4.0 Einfluss'!P13&gt;5,5,IF('Selbstbewertung - Schritt 1'!$E13+'I4.0 Einfluss'!P13&lt;1,1,'Selbstbewertung - Schritt 1'!$E13+'I4.0 Einfluss'!P13))</f>
        <v>3</v>
      </c>
      <c r="Q13" s="1">
        <f>IF('Selbstbewertung - Schritt 1'!$E13+'I4.0 Einfluss'!Q13&gt;5,5,IF('Selbstbewertung - Schritt 1'!$E13+'I4.0 Einfluss'!Q13&lt;1,1,'Selbstbewertung - Schritt 1'!$E13+'I4.0 Einfluss'!Q13))</f>
        <v>5</v>
      </c>
      <c r="R13" s="1">
        <f>IF('Selbstbewertung - Schritt 1'!$E13+'I4.0 Einfluss'!R13&gt;5,5,IF('Selbstbewertung - Schritt 1'!$E13+'I4.0 Einfluss'!R13&lt;1,1,'Selbstbewertung - Schritt 1'!$E13+'I4.0 Einfluss'!R13))</f>
        <v>4</v>
      </c>
      <c r="S13" s="1">
        <f>IF('Selbstbewertung - Schritt 1'!$E13+'I4.0 Einfluss'!S13&gt;5,5,IF('Selbstbewertung - Schritt 1'!$E13+'I4.0 Einfluss'!S13&lt;1,1,'Selbstbewertung - Schritt 1'!$E13+'I4.0 Einfluss'!S13))</f>
        <v>4</v>
      </c>
      <c r="T13" s="1">
        <f>IF('Selbstbewertung - Schritt 1'!$E13+'I4.0 Einfluss'!T13&gt;5,5,IF('Selbstbewertung - Schritt 1'!$E13+'I4.0 Einfluss'!T13&lt;1,1,'Selbstbewertung - Schritt 1'!$E13+'I4.0 Einfluss'!T13))</f>
        <v>5</v>
      </c>
    </row>
    <row r="14" spans="1:20" ht="45.75" customHeight="1" x14ac:dyDescent="0.25">
      <c r="A14" s="43"/>
      <c r="B14" s="44"/>
      <c r="C14" s="45"/>
      <c r="D14" s="5" t="s">
        <v>19</v>
      </c>
      <c r="E14" s="1">
        <f>IF('Selbstbewertung - Schritt 1'!$E14+'I4.0 Einfluss'!E14&gt;5,5,IF('Selbstbewertung - Schritt 1'!$E14+'I4.0 Einfluss'!E14&lt;1,1,'Selbstbewertung - Schritt 1'!$E14+'I4.0 Einfluss'!E14))</f>
        <v>4</v>
      </c>
      <c r="F14" s="1">
        <f>IF('Selbstbewertung - Schritt 1'!$E14+'I4.0 Einfluss'!F14&gt;5,5,IF('Selbstbewertung - Schritt 1'!$E14+'I4.0 Einfluss'!F14&lt;1,1,'Selbstbewertung - Schritt 1'!$E14+'I4.0 Einfluss'!F14))</f>
        <v>2</v>
      </c>
      <c r="G14" s="1">
        <f>IF('Selbstbewertung - Schritt 1'!$E14+'I4.0 Einfluss'!G14&gt;5,5,IF('Selbstbewertung - Schritt 1'!$E14+'I4.0 Einfluss'!G14&lt;1,1,'Selbstbewertung - Schritt 1'!$E14+'I4.0 Einfluss'!G14))</f>
        <v>2</v>
      </c>
      <c r="H14" s="1">
        <f>IF('Selbstbewertung - Schritt 1'!$E14+'I4.0 Einfluss'!H14&gt;5,5,IF('Selbstbewertung - Schritt 1'!$E14+'I4.0 Einfluss'!H14&lt;1,1,'Selbstbewertung - Schritt 1'!$E14+'I4.0 Einfluss'!H14))</f>
        <v>4</v>
      </c>
      <c r="I14" s="1">
        <f>IF('Selbstbewertung - Schritt 1'!$E14+'I4.0 Einfluss'!I14&gt;5,5,IF('Selbstbewertung - Schritt 1'!$E14+'I4.0 Einfluss'!I14&lt;1,1,'Selbstbewertung - Schritt 1'!$E14+'I4.0 Einfluss'!I14))</f>
        <v>2</v>
      </c>
      <c r="J14" s="1">
        <f>IF('Selbstbewertung - Schritt 1'!$E14+'I4.0 Einfluss'!J14&gt;5,5,IF('Selbstbewertung - Schritt 1'!$E14+'I4.0 Einfluss'!J14&lt;1,1,'Selbstbewertung - Schritt 1'!$E14+'I4.0 Einfluss'!J14))</f>
        <v>5</v>
      </c>
      <c r="K14" s="1">
        <f>IF('Selbstbewertung - Schritt 1'!$E14+'I4.0 Einfluss'!K14&gt;5,5,IF('Selbstbewertung - Schritt 1'!$E14+'I4.0 Einfluss'!K14&lt;1,1,'Selbstbewertung - Schritt 1'!$E14+'I4.0 Einfluss'!K14))</f>
        <v>3</v>
      </c>
      <c r="L14" s="1">
        <f>IF('Selbstbewertung - Schritt 1'!$E14+'I4.0 Einfluss'!L14&gt;5,5,IF('Selbstbewertung - Schritt 1'!$E14+'I4.0 Einfluss'!L14&lt;1,1,'Selbstbewertung - Schritt 1'!$E14+'I4.0 Einfluss'!L14))</f>
        <v>2</v>
      </c>
      <c r="M14" s="1">
        <f>IF('Selbstbewertung - Schritt 1'!$E14+'I4.0 Einfluss'!M14&gt;5,5,IF('Selbstbewertung - Schritt 1'!$E14+'I4.0 Einfluss'!M14&lt;1,1,'Selbstbewertung - Schritt 1'!$E14+'I4.0 Einfluss'!M14))</f>
        <v>1</v>
      </c>
      <c r="N14" s="1">
        <f>IF('Selbstbewertung - Schritt 1'!$E14+'I4.0 Einfluss'!N14&gt;5,5,IF('Selbstbewertung - Schritt 1'!$E14+'I4.0 Einfluss'!N14&lt;1,1,'Selbstbewertung - Schritt 1'!$E14+'I4.0 Einfluss'!N14))</f>
        <v>4</v>
      </c>
      <c r="O14" s="1">
        <f>IF('Selbstbewertung - Schritt 1'!$E14+'I4.0 Einfluss'!O14&gt;5,5,IF('Selbstbewertung - Schritt 1'!$E14+'I4.0 Einfluss'!O14&lt;1,1,'Selbstbewertung - Schritt 1'!$E14+'I4.0 Einfluss'!O14))</f>
        <v>3</v>
      </c>
      <c r="P14" s="1">
        <f>IF('Selbstbewertung - Schritt 1'!$E14+'I4.0 Einfluss'!P14&gt;5,5,IF('Selbstbewertung - Schritt 1'!$E14+'I4.0 Einfluss'!P14&lt;1,1,'Selbstbewertung - Schritt 1'!$E14+'I4.0 Einfluss'!P14))</f>
        <v>2</v>
      </c>
      <c r="Q14" s="1">
        <f>IF('Selbstbewertung - Schritt 1'!$E14+'I4.0 Einfluss'!Q14&gt;5,5,IF('Selbstbewertung - Schritt 1'!$E14+'I4.0 Einfluss'!Q14&lt;1,1,'Selbstbewertung - Schritt 1'!$E14+'I4.0 Einfluss'!Q14))</f>
        <v>4</v>
      </c>
      <c r="R14" s="1">
        <f>IF('Selbstbewertung - Schritt 1'!$E14+'I4.0 Einfluss'!R14&gt;5,5,IF('Selbstbewertung - Schritt 1'!$E14+'I4.0 Einfluss'!R14&lt;1,1,'Selbstbewertung - Schritt 1'!$E14+'I4.0 Einfluss'!R14))</f>
        <v>3</v>
      </c>
      <c r="S14" s="1">
        <f>IF('Selbstbewertung - Schritt 1'!$E14+'I4.0 Einfluss'!S14&gt;5,5,IF('Selbstbewertung - Schritt 1'!$E14+'I4.0 Einfluss'!S14&lt;1,1,'Selbstbewertung - Schritt 1'!$E14+'I4.0 Einfluss'!S14))</f>
        <v>3</v>
      </c>
      <c r="T14" s="1">
        <f>IF('Selbstbewertung - Schritt 1'!$E14+'I4.0 Einfluss'!T14&gt;5,5,IF('Selbstbewertung - Schritt 1'!$E14+'I4.0 Einfluss'!T14&lt;1,1,'Selbstbewertung - Schritt 1'!$E14+'I4.0 Einfluss'!T14))</f>
        <v>2</v>
      </c>
    </row>
    <row r="15" spans="1:20" ht="45.75" customHeight="1" x14ac:dyDescent="0.25">
      <c r="A15" s="43"/>
      <c r="B15" s="44"/>
      <c r="C15" s="45"/>
      <c r="D15" s="5" t="s">
        <v>20</v>
      </c>
      <c r="E15" s="1">
        <f>IF('Selbstbewertung - Schritt 1'!$E15+'I4.0 Einfluss'!E15&gt;5,5,IF('Selbstbewertung - Schritt 1'!$E15+'I4.0 Einfluss'!E15&lt;1,1,'Selbstbewertung - Schritt 1'!$E15+'I4.0 Einfluss'!E15))</f>
        <v>4</v>
      </c>
      <c r="F15" s="1">
        <f>IF('Selbstbewertung - Schritt 1'!$E15+'I4.0 Einfluss'!F15&gt;5,5,IF('Selbstbewertung - Schritt 1'!$E15+'I4.0 Einfluss'!F15&lt;1,1,'Selbstbewertung - Schritt 1'!$E15+'I4.0 Einfluss'!F15))</f>
        <v>4</v>
      </c>
      <c r="G15" s="1">
        <f>IF('Selbstbewertung - Schritt 1'!$E15+'I4.0 Einfluss'!G15&gt;5,5,IF('Selbstbewertung - Schritt 1'!$E15+'I4.0 Einfluss'!G15&lt;1,1,'Selbstbewertung - Schritt 1'!$E15+'I4.0 Einfluss'!G15))</f>
        <v>2</v>
      </c>
      <c r="H15" s="1">
        <f>IF('Selbstbewertung - Schritt 1'!$E15+'I4.0 Einfluss'!H15&gt;5,5,IF('Selbstbewertung - Schritt 1'!$E15+'I4.0 Einfluss'!H15&lt;1,1,'Selbstbewertung - Schritt 1'!$E15+'I4.0 Einfluss'!H15))</f>
        <v>5</v>
      </c>
      <c r="I15" s="1">
        <f>IF('Selbstbewertung - Schritt 1'!$E15+'I4.0 Einfluss'!I15&gt;5,5,IF('Selbstbewertung - Schritt 1'!$E15+'I4.0 Einfluss'!I15&lt;1,1,'Selbstbewertung - Schritt 1'!$E15+'I4.0 Einfluss'!I15))</f>
        <v>3</v>
      </c>
      <c r="J15" s="1">
        <f>IF('Selbstbewertung - Schritt 1'!$E15+'I4.0 Einfluss'!J15&gt;5,5,IF('Selbstbewertung - Schritt 1'!$E15+'I4.0 Einfluss'!J15&lt;1,1,'Selbstbewertung - Schritt 1'!$E15+'I4.0 Einfluss'!J15))</f>
        <v>4</v>
      </c>
      <c r="K15" s="1">
        <f>IF('Selbstbewertung - Schritt 1'!$E15+'I4.0 Einfluss'!K15&gt;5,5,IF('Selbstbewertung - Schritt 1'!$E15+'I4.0 Einfluss'!K15&lt;1,1,'Selbstbewertung - Schritt 1'!$E15+'I4.0 Einfluss'!K15))</f>
        <v>5</v>
      </c>
      <c r="L15" s="1">
        <f>IF('Selbstbewertung - Schritt 1'!$E15+'I4.0 Einfluss'!L15&gt;5,5,IF('Selbstbewertung - Schritt 1'!$E15+'I4.0 Einfluss'!L15&lt;1,1,'Selbstbewertung - Schritt 1'!$E15+'I4.0 Einfluss'!L15))</f>
        <v>2</v>
      </c>
      <c r="M15" s="1">
        <f>IF('Selbstbewertung - Schritt 1'!$E15+'I4.0 Einfluss'!M15&gt;5,5,IF('Selbstbewertung - Schritt 1'!$E15+'I4.0 Einfluss'!M15&lt;1,1,'Selbstbewertung - Schritt 1'!$E15+'I4.0 Einfluss'!M15))</f>
        <v>2</v>
      </c>
      <c r="N15" s="1">
        <f>IF('Selbstbewertung - Schritt 1'!$E15+'I4.0 Einfluss'!N15&gt;5,5,IF('Selbstbewertung - Schritt 1'!$E15+'I4.0 Einfluss'!N15&lt;1,1,'Selbstbewertung - Schritt 1'!$E15+'I4.0 Einfluss'!N15))</f>
        <v>5</v>
      </c>
      <c r="O15" s="1">
        <f>IF('Selbstbewertung - Schritt 1'!$E15+'I4.0 Einfluss'!O15&gt;5,5,IF('Selbstbewertung - Schritt 1'!$E15+'I4.0 Einfluss'!O15&lt;1,1,'Selbstbewertung - Schritt 1'!$E15+'I4.0 Einfluss'!O15))</f>
        <v>2</v>
      </c>
      <c r="P15" s="1">
        <f>IF('Selbstbewertung - Schritt 1'!$E15+'I4.0 Einfluss'!P15&gt;5,5,IF('Selbstbewertung - Schritt 1'!$E15+'I4.0 Einfluss'!P15&lt;1,1,'Selbstbewertung - Schritt 1'!$E15+'I4.0 Einfluss'!P15))</f>
        <v>2</v>
      </c>
      <c r="Q15" s="1">
        <f>IF('Selbstbewertung - Schritt 1'!$E15+'I4.0 Einfluss'!Q15&gt;5,5,IF('Selbstbewertung - Schritt 1'!$E15+'I4.0 Einfluss'!Q15&lt;1,1,'Selbstbewertung - Schritt 1'!$E15+'I4.0 Einfluss'!Q15))</f>
        <v>3</v>
      </c>
      <c r="R15" s="1">
        <f>IF('Selbstbewertung - Schritt 1'!$E15+'I4.0 Einfluss'!R15&gt;5,5,IF('Selbstbewertung - Schritt 1'!$E15+'I4.0 Einfluss'!R15&lt;1,1,'Selbstbewertung - Schritt 1'!$E15+'I4.0 Einfluss'!R15))</f>
        <v>3</v>
      </c>
      <c r="S15" s="1">
        <f>IF('Selbstbewertung - Schritt 1'!$E15+'I4.0 Einfluss'!S15&gt;5,5,IF('Selbstbewertung - Schritt 1'!$E15+'I4.0 Einfluss'!S15&lt;1,1,'Selbstbewertung - Schritt 1'!$E15+'I4.0 Einfluss'!S15))</f>
        <v>2</v>
      </c>
      <c r="T15" s="1">
        <f>IF('Selbstbewertung - Schritt 1'!$E15+'I4.0 Einfluss'!T15&gt;5,5,IF('Selbstbewertung - Schritt 1'!$E15+'I4.0 Einfluss'!T15&lt;1,1,'Selbstbewertung - Schritt 1'!$E15+'I4.0 Einfluss'!T15))</f>
        <v>2</v>
      </c>
    </row>
    <row r="16" spans="1:20" ht="45.75" customHeight="1" x14ac:dyDescent="0.25">
      <c r="A16" s="43"/>
      <c r="B16" s="44"/>
      <c r="C16" s="45"/>
      <c r="D16" s="5" t="s">
        <v>21</v>
      </c>
      <c r="E16" s="1">
        <f>IF('Selbstbewertung - Schritt 1'!$E16+'I4.0 Einfluss'!E16&gt;5,5,IF('Selbstbewertung - Schritt 1'!$E16+'I4.0 Einfluss'!E16&lt;1,1,'Selbstbewertung - Schritt 1'!$E16+'I4.0 Einfluss'!E16))</f>
        <v>5</v>
      </c>
      <c r="F16" s="1">
        <f>IF('Selbstbewertung - Schritt 1'!$E16+'I4.0 Einfluss'!F16&gt;5,5,IF('Selbstbewertung - Schritt 1'!$E16+'I4.0 Einfluss'!F16&lt;1,1,'Selbstbewertung - Schritt 1'!$E16+'I4.0 Einfluss'!F16))</f>
        <v>5</v>
      </c>
      <c r="G16" s="1">
        <f>IF('Selbstbewertung - Schritt 1'!$E16+'I4.0 Einfluss'!G16&gt;5,5,IF('Selbstbewertung - Schritt 1'!$E16+'I4.0 Einfluss'!G16&lt;1,1,'Selbstbewertung - Schritt 1'!$E16+'I4.0 Einfluss'!G16))</f>
        <v>4</v>
      </c>
      <c r="H16" s="1">
        <f>IF('Selbstbewertung - Schritt 1'!$E16+'I4.0 Einfluss'!H16&gt;5,5,IF('Selbstbewertung - Schritt 1'!$E16+'I4.0 Einfluss'!H16&lt;1,1,'Selbstbewertung - Schritt 1'!$E16+'I4.0 Einfluss'!H16))</f>
        <v>5</v>
      </c>
      <c r="I16" s="1">
        <f>IF('Selbstbewertung - Schritt 1'!$E16+'I4.0 Einfluss'!I16&gt;5,5,IF('Selbstbewertung - Schritt 1'!$E16+'I4.0 Einfluss'!I16&lt;1,1,'Selbstbewertung - Schritt 1'!$E16+'I4.0 Einfluss'!I16))</f>
        <v>3</v>
      </c>
      <c r="J16" s="1">
        <f>IF('Selbstbewertung - Schritt 1'!$E16+'I4.0 Einfluss'!J16&gt;5,5,IF('Selbstbewertung - Schritt 1'!$E16+'I4.0 Einfluss'!J16&lt;1,1,'Selbstbewertung - Schritt 1'!$E16+'I4.0 Einfluss'!J16))</f>
        <v>5</v>
      </c>
      <c r="K16" s="1">
        <f>IF('Selbstbewertung - Schritt 1'!$E16+'I4.0 Einfluss'!K16&gt;5,5,IF('Selbstbewertung - Schritt 1'!$E16+'I4.0 Einfluss'!K16&lt;1,1,'Selbstbewertung - Schritt 1'!$E16+'I4.0 Einfluss'!K16))</f>
        <v>4</v>
      </c>
      <c r="L16" s="1">
        <f>IF('Selbstbewertung - Schritt 1'!$E16+'I4.0 Einfluss'!L16&gt;5,5,IF('Selbstbewertung - Schritt 1'!$E16+'I4.0 Einfluss'!L16&lt;1,1,'Selbstbewertung - Schritt 1'!$E16+'I4.0 Einfluss'!L16))</f>
        <v>4</v>
      </c>
      <c r="M16" s="1">
        <f>IF('Selbstbewertung - Schritt 1'!$E16+'I4.0 Einfluss'!M16&gt;5,5,IF('Selbstbewertung - Schritt 1'!$E16+'I4.0 Einfluss'!M16&lt;1,1,'Selbstbewertung - Schritt 1'!$E16+'I4.0 Einfluss'!M16))</f>
        <v>3</v>
      </c>
      <c r="N16" s="1">
        <f>IF('Selbstbewertung - Schritt 1'!$E16+'I4.0 Einfluss'!N16&gt;5,5,IF('Selbstbewertung - Schritt 1'!$E16+'I4.0 Einfluss'!N16&lt;1,1,'Selbstbewertung - Schritt 1'!$E16+'I4.0 Einfluss'!N16))</f>
        <v>5</v>
      </c>
      <c r="O16" s="1">
        <f>IF('Selbstbewertung - Schritt 1'!$E16+'I4.0 Einfluss'!O16&gt;5,5,IF('Selbstbewertung - Schritt 1'!$E16+'I4.0 Einfluss'!O16&lt;1,1,'Selbstbewertung - Schritt 1'!$E16+'I4.0 Einfluss'!O16))</f>
        <v>3</v>
      </c>
      <c r="P16" s="1">
        <f>IF('Selbstbewertung - Schritt 1'!$E16+'I4.0 Einfluss'!P16&gt;5,5,IF('Selbstbewertung - Schritt 1'!$E16+'I4.0 Einfluss'!P16&lt;1,1,'Selbstbewertung - Schritt 1'!$E16+'I4.0 Einfluss'!P16))</f>
        <v>5</v>
      </c>
      <c r="Q16" s="1">
        <f>IF('Selbstbewertung - Schritt 1'!$E16+'I4.0 Einfluss'!Q16&gt;5,5,IF('Selbstbewertung - Schritt 1'!$E16+'I4.0 Einfluss'!Q16&lt;1,1,'Selbstbewertung - Schritt 1'!$E16+'I4.0 Einfluss'!Q16))</f>
        <v>5</v>
      </c>
      <c r="R16" s="1">
        <f>IF('Selbstbewertung - Schritt 1'!$E16+'I4.0 Einfluss'!R16&gt;5,5,IF('Selbstbewertung - Schritt 1'!$E16+'I4.0 Einfluss'!R16&lt;1,1,'Selbstbewertung - Schritt 1'!$E16+'I4.0 Einfluss'!R16))</f>
        <v>5</v>
      </c>
      <c r="S16" s="1">
        <f>IF('Selbstbewertung - Schritt 1'!$E16+'I4.0 Einfluss'!S16&gt;5,5,IF('Selbstbewertung - Schritt 1'!$E16+'I4.0 Einfluss'!S16&lt;1,1,'Selbstbewertung - Schritt 1'!$E16+'I4.0 Einfluss'!S16))</f>
        <v>3</v>
      </c>
      <c r="T16" s="1">
        <f>IF('Selbstbewertung - Schritt 1'!$E16+'I4.0 Einfluss'!T16&gt;5,5,IF('Selbstbewertung - Schritt 1'!$E16+'I4.0 Einfluss'!T16&lt;1,1,'Selbstbewertung - Schritt 1'!$E16+'I4.0 Einfluss'!T16))</f>
        <v>5</v>
      </c>
    </row>
    <row r="17" spans="1:20" ht="60.75" customHeight="1" x14ac:dyDescent="0.25">
      <c r="A17" s="43"/>
      <c r="B17" s="44" t="s">
        <v>5</v>
      </c>
      <c r="C17" s="45"/>
      <c r="D17" s="5" t="s">
        <v>22</v>
      </c>
      <c r="E17" s="1">
        <f>IF('Selbstbewertung - Schritt 1'!$E17+'I4.0 Einfluss'!E17&gt;5,5,IF('Selbstbewertung - Schritt 1'!$E17+'I4.0 Einfluss'!E17&lt;1,1,'Selbstbewertung - Schritt 1'!$E17+'I4.0 Einfluss'!E17))</f>
        <v>3</v>
      </c>
      <c r="F17" s="1">
        <f>IF('Selbstbewertung - Schritt 1'!$E17+'I4.0 Einfluss'!F17&gt;5,5,IF('Selbstbewertung - Schritt 1'!$E17+'I4.0 Einfluss'!F17&lt;1,1,'Selbstbewertung - Schritt 1'!$E17+'I4.0 Einfluss'!F17))</f>
        <v>2</v>
      </c>
      <c r="G17" s="1">
        <f>IF('Selbstbewertung - Schritt 1'!$E17+'I4.0 Einfluss'!G17&gt;5,5,IF('Selbstbewertung - Schritt 1'!$E17+'I4.0 Einfluss'!G17&lt;1,1,'Selbstbewertung - Schritt 1'!$E17+'I4.0 Einfluss'!G17))</f>
        <v>4</v>
      </c>
      <c r="H17" s="1">
        <f>IF('Selbstbewertung - Schritt 1'!$E17+'I4.0 Einfluss'!H17&gt;5,5,IF('Selbstbewertung - Schritt 1'!$E17+'I4.0 Einfluss'!H17&lt;1,1,'Selbstbewertung - Schritt 1'!$E17+'I4.0 Einfluss'!H17))</f>
        <v>2</v>
      </c>
      <c r="I17" s="1">
        <f>IF('Selbstbewertung - Schritt 1'!$E17+'I4.0 Einfluss'!I17&gt;5,5,IF('Selbstbewertung - Schritt 1'!$E17+'I4.0 Einfluss'!I17&lt;1,1,'Selbstbewertung - Schritt 1'!$E17+'I4.0 Einfluss'!I17))</f>
        <v>1</v>
      </c>
      <c r="J17" s="1">
        <f>IF('Selbstbewertung - Schritt 1'!$E17+'I4.0 Einfluss'!J17&gt;5,5,IF('Selbstbewertung - Schritt 1'!$E17+'I4.0 Einfluss'!J17&lt;1,1,'Selbstbewertung - Schritt 1'!$E17+'I4.0 Einfluss'!J17))</f>
        <v>3</v>
      </c>
      <c r="K17" s="1">
        <f>IF('Selbstbewertung - Schritt 1'!$E17+'I4.0 Einfluss'!K17&gt;5,5,IF('Selbstbewertung - Schritt 1'!$E17+'I4.0 Einfluss'!K17&lt;1,1,'Selbstbewertung - Schritt 1'!$E17+'I4.0 Einfluss'!K17))</f>
        <v>4</v>
      </c>
      <c r="L17" s="1">
        <f>IF('Selbstbewertung - Schritt 1'!$E17+'I4.0 Einfluss'!L17&gt;5,5,IF('Selbstbewertung - Schritt 1'!$E17+'I4.0 Einfluss'!L17&lt;1,1,'Selbstbewertung - Schritt 1'!$E17+'I4.0 Einfluss'!L17))</f>
        <v>3</v>
      </c>
      <c r="M17" s="1">
        <f>IF('Selbstbewertung - Schritt 1'!$E17+'I4.0 Einfluss'!M17&gt;5,5,IF('Selbstbewertung - Schritt 1'!$E17+'I4.0 Einfluss'!M17&lt;1,1,'Selbstbewertung - Schritt 1'!$E17+'I4.0 Einfluss'!M17))</f>
        <v>4</v>
      </c>
      <c r="N17" s="1">
        <f>IF('Selbstbewertung - Schritt 1'!$E17+'I4.0 Einfluss'!N17&gt;5,5,IF('Selbstbewertung - Schritt 1'!$E17+'I4.0 Einfluss'!N17&lt;1,1,'Selbstbewertung - Schritt 1'!$E17+'I4.0 Einfluss'!N17))</f>
        <v>2</v>
      </c>
      <c r="O17" s="1">
        <f>IF('Selbstbewertung - Schritt 1'!$E17+'I4.0 Einfluss'!O17&gt;5,5,IF('Selbstbewertung - Schritt 1'!$E17+'I4.0 Einfluss'!O17&lt;1,1,'Selbstbewertung - Schritt 1'!$E17+'I4.0 Einfluss'!O17))</f>
        <v>1</v>
      </c>
      <c r="P17" s="1">
        <f>IF('Selbstbewertung - Schritt 1'!$E17+'I4.0 Einfluss'!P17&gt;5,5,IF('Selbstbewertung - Schritt 1'!$E17+'I4.0 Einfluss'!P17&lt;1,1,'Selbstbewertung - Schritt 1'!$E17+'I4.0 Einfluss'!P17))</f>
        <v>2</v>
      </c>
      <c r="Q17" s="1">
        <f>IF('Selbstbewertung - Schritt 1'!$E17+'I4.0 Einfluss'!Q17&gt;5,5,IF('Selbstbewertung - Schritt 1'!$E17+'I4.0 Einfluss'!Q17&lt;1,1,'Selbstbewertung - Schritt 1'!$E17+'I4.0 Einfluss'!Q17))</f>
        <v>5</v>
      </c>
      <c r="R17" s="1">
        <f>IF('Selbstbewertung - Schritt 1'!$E17+'I4.0 Einfluss'!R17&gt;5,5,IF('Selbstbewertung - Schritt 1'!$E17+'I4.0 Einfluss'!R17&lt;1,1,'Selbstbewertung - Schritt 1'!$E17+'I4.0 Einfluss'!R17))</f>
        <v>2</v>
      </c>
      <c r="S17" s="1">
        <f>IF('Selbstbewertung - Schritt 1'!$E17+'I4.0 Einfluss'!S17&gt;5,5,IF('Selbstbewertung - Schritt 1'!$E17+'I4.0 Einfluss'!S17&lt;1,1,'Selbstbewertung - Schritt 1'!$E17+'I4.0 Einfluss'!S17))</f>
        <v>1</v>
      </c>
      <c r="T17" s="1">
        <f>IF('Selbstbewertung - Schritt 1'!$E17+'I4.0 Einfluss'!T17&gt;5,5,IF('Selbstbewertung - Schritt 1'!$E17+'I4.0 Einfluss'!T17&lt;1,1,'Selbstbewertung - Schritt 1'!$E17+'I4.0 Einfluss'!T17))</f>
        <v>2</v>
      </c>
    </row>
    <row r="18" spans="1:20" ht="60.75" customHeight="1" x14ac:dyDescent="0.25">
      <c r="A18" s="43"/>
      <c r="B18" s="44"/>
      <c r="C18" s="45"/>
      <c r="D18" s="5" t="s">
        <v>23</v>
      </c>
      <c r="E18" s="1">
        <f>IF('Selbstbewertung - Schritt 1'!$E18+'I4.0 Einfluss'!E18&gt;5,5,IF('Selbstbewertung - Schritt 1'!$E18+'I4.0 Einfluss'!E18&lt;1,1,'Selbstbewertung - Schritt 1'!$E18+'I4.0 Einfluss'!E18))</f>
        <v>4</v>
      </c>
      <c r="F18" s="1">
        <f>IF('Selbstbewertung - Schritt 1'!$E18+'I4.0 Einfluss'!F18&gt;5,5,IF('Selbstbewertung - Schritt 1'!$E18+'I4.0 Einfluss'!F18&lt;1,1,'Selbstbewertung - Schritt 1'!$E18+'I4.0 Einfluss'!F18))</f>
        <v>4</v>
      </c>
      <c r="G18" s="1">
        <f>IF('Selbstbewertung - Schritt 1'!$E18+'I4.0 Einfluss'!G18&gt;5,5,IF('Selbstbewertung - Schritt 1'!$E18+'I4.0 Einfluss'!G18&lt;1,1,'Selbstbewertung - Schritt 1'!$E18+'I4.0 Einfluss'!G18))</f>
        <v>4</v>
      </c>
      <c r="H18" s="1">
        <f>IF('Selbstbewertung - Schritt 1'!$E18+'I4.0 Einfluss'!H18&gt;5,5,IF('Selbstbewertung - Schritt 1'!$E18+'I4.0 Einfluss'!H18&lt;1,1,'Selbstbewertung - Schritt 1'!$E18+'I4.0 Einfluss'!H18))</f>
        <v>3</v>
      </c>
      <c r="I18" s="1">
        <f>IF('Selbstbewertung - Schritt 1'!$E18+'I4.0 Einfluss'!I18&gt;5,5,IF('Selbstbewertung - Schritt 1'!$E18+'I4.0 Einfluss'!I18&lt;1,1,'Selbstbewertung - Schritt 1'!$E18+'I4.0 Einfluss'!I18))</f>
        <v>2</v>
      </c>
      <c r="J18" s="1">
        <f>IF('Selbstbewertung - Schritt 1'!$E18+'I4.0 Einfluss'!J18&gt;5,5,IF('Selbstbewertung - Schritt 1'!$E18+'I4.0 Einfluss'!J18&lt;1,1,'Selbstbewertung - Schritt 1'!$E18+'I4.0 Einfluss'!J18))</f>
        <v>5</v>
      </c>
      <c r="K18" s="1">
        <f>IF('Selbstbewertung - Schritt 1'!$E18+'I4.0 Einfluss'!K18&gt;5,5,IF('Selbstbewertung - Schritt 1'!$E18+'I4.0 Einfluss'!K18&lt;1,1,'Selbstbewertung - Schritt 1'!$E18+'I4.0 Einfluss'!K18))</f>
        <v>4</v>
      </c>
      <c r="L18" s="1">
        <f>IF('Selbstbewertung - Schritt 1'!$E18+'I4.0 Einfluss'!L18&gt;5,5,IF('Selbstbewertung - Schritt 1'!$E18+'I4.0 Einfluss'!L18&lt;1,1,'Selbstbewertung - Schritt 1'!$E18+'I4.0 Einfluss'!L18))</f>
        <v>4</v>
      </c>
      <c r="M18" s="1">
        <f>IF('Selbstbewertung - Schritt 1'!$E18+'I4.0 Einfluss'!M18&gt;5,5,IF('Selbstbewertung - Schritt 1'!$E18+'I4.0 Einfluss'!M18&lt;1,1,'Selbstbewertung - Schritt 1'!$E18+'I4.0 Einfluss'!M18))</f>
        <v>2</v>
      </c>
      <c r="N18" s="1">
        <f>IF('Selbstbewertung - Schritt 1'!$E18+'I4.0 Einfluss'!N18&gt;5,5,IF('Selbstbewertung - Schritt 1'!$E18+'I4.0 Einfluss'!N18&lt;1,1,'Selbstbewertung - Schritt 1'!$E18+'I4.0 Einfluss'!N18))</f>
        <v>3</v>
      </c>
      <c r="O18" s="1">
        <f>IF('Selbstbewertung - Schritt 1'!$E18+'I4.0 Einfluss'!O18&gt;5,5,IF('Selbstbewertung - Schritt 1'!$E18+'I4.0 Einfluss'!O18&lt;1,1,'Selbstbewertung - Schritt 1'!$E18+'I4.0 Einfluss'!O18))</f>
        <v>3</v>
      </c>
      <c r="P18" s="1">
        <f>IF('Selbstbewertung - Schritt 1'!$E18+'I4.0 Einfluss'!P18&gt;5,5,IF('Selbstbewertung - Schritt 1'!$E18+'I4.0 Einfluss'!P18&lt;1,1,'Selbstbewertung - Schritt 1'!$E18+'I4.0 Einfluss'!P18))</f>
        <v>5</v>
      </c>
      <c r="Q18" s="1">
        <f>IF('Selbstbewertung - Schritt 1'!$E18+'I4.0 Einfluss'!Q18&gt;5,5,IF('Selbstbewertung - Schritt 1'!$E18+'I4.0 Einfluss'!Q18&lt;1,1,'Selbstbewertung - Schritt 1'!$E18+'I4.0 Einfluss'!Q18))</f>
        <v>5</v>
      </c>
      <c r="R18" s="1">
        <f>IF('Selbstbewertung - Schritt 1'!$E18+'I4.0 Einfluss'!R18&gt;5,5,IF('Selbstbewertung - Schritt 1'!$E18+'I4.0 Einfluss'!R18&lt;1,1,'Selbstbewertung - Schritt 1'!$E18+'I4.0 Einfluss'!R18))</f>
        <v>5</v>
      </c>
      <c r="S18" s="1">
        <f>IF('Selbstbewertung - Schritt 1'!$E18+'I4.0 Einfluss'!S18&gt;5,5,IF('Selbstbewertung - Schritt 1'!$E18+'I4.0 Einfluss'!S18&lt;1,1,'Selbstbewertung - Schritt 1'!$E18+'I4.0 Einfluss'!S18))</f>
        <v>2</v>
      </c>
      <c r="T18" s="1">
        <f>IF('Selbstbewertung - Schritt 1'!$E18+'I4.0 Einfluss'!T18&gt;5,5,IF('Selbstbewertung - Schritt 1'!$E18+'I4.0 Einfluss'!T18&lt;1,1,'Selbstbewertung - Schritt 1'!$E18+'I4.0 Einfluss'!T18))</f>
        <v>2</v>
      </c>
    </row>
    <row r="19" spans="1:20" ht="30.75" customHeight="1" x14ac:dyDescent="0.25">
      <c r="A19" s="43"/>
      <c r="B19" s="44"/>
      <c r="C19" s="45"/>
      <c r="D19" s="5" t="s">
        <v>24</v>
      </c>
      <c r="E19" s="1">
        <f>IF('Selbstbewertung - Schritt 1'!$E19+'I4.0 Einfluss'!E19&gt;5,5,IF('Selbstbewertung - Schritt 1'!$E19+'I4.0 Einfluss'!E19&lt;1,1,'Selbstbewertung - Schritt 1'!$E19+'I4.0 Einfluss'!E19))</f>
        <v>3</v>
      </c>
      <c r="F19" s="1">
        <f>IF('Selbstbewertung - Schritt 1'!$E19+'I4.0 Einfluss'!F19&gt;5,5,IF('Selbstbewertung - Schritt 1'!$E19+'I4.0 Einfluss'!F19&lt;1,1,'Selbstbewertung - Schritt 1'!$E19+'I4.0 Einfluss'!F19))</f>
        <v>3</v>
      </c>
      <c r="G19" s="1">
        <f>IF('Selbstbewertung - Schritt 1'!$E19+'I4.0 Einfluss'!G19&gt;5,5,IF('Selbstbewertung - Schritt 1'!$E19+'I4.0 Einfluss'!G19&lt;1,1,'Selbstbewertung - Schritt 1'!$E19+'I4.0 Einfluss'!G19))</f>
        <v>3</v>
      </c>
      <c r="H19" s="1">
        <f>IF('Selbstbewertung - Schritt 1'!$E19+'I4.0 Einfluss'!H19&gt;5,5,IF('Selbstbewertung - Schritt 1'!$E19+'I4.0 Einfluss'!H19&lt;1,1,'Selbstbewertung - Schritt 1'!$E19+'I4.0 Einfluss'!H19))</f>
        <v>3</v>
      </c>
      <c r="I19" s="1">
        <f>IF('Selbstbewertung - Schritt 1'!$E19+'I4.0 Einfluss'!I19&gt;5,5,IF('Selbstbewertung - Schritt 1'!$E19+'I4.0 Einfluss'!I19&lt;1,1,'Selbstbewertung - Schritt 1'!$E19+'I4.0 Einfluss'!I19))</f>
        <v>3</v>
      </c>
      <c r="J19" s="1">
        <f>IF('Selbstbewertung - Schritt 1'!$E19+'I4.0 Einfluss'!J19&gt;5,5,IF('Selbstbewertung - Schritt 1'!$E19+'I4.0 Einfluss'!J19&lt;1,1,'Selbstbewertung - Schritt 1'!$E19+'I4.0 Einfluss'!J19))</f>
        <v>1</v>
      </c>
      <c r="K19" s="1">
        <f>IF('Selbstbewertung - Schritt 1'!$E19+'I4.0 Einfluss'!K19&gt;5,5,IF('Selbstbewertung - Schritt 1'!$E19+'I4.0 Einfluss'!K19&lt;1,1,'Selbstbewertung - Schritt 1'!$E19+'I4.0 Einfluss'!K19))</f>
        <v>2</v>
      </c>
      <c r="L19" s="1">
        <f>IF('Selbstbewertung - Schritt 1'!$E19+'I4.0 Einfluss'!L19&gt;5,5,IF('Selbstbewertung - Schritt 1'!$E19+'I4.0 Einfluss'!L19&lt;1,1,'Selbstbewertung - Schritt 1'!$E19+'I4.0 Einfluss'!L19))</f>
        <v>3</v>
      </c>
      <c r="M19" s="1">
        <f>IF('Selbstbewertung - Schritt 1'!$E19+'I4.0 Einfluss'!M19&gt;5,5,IF('Selbstbewertung - Schritt 1'!$E19+'I4.0 Einfluss'!M19&lt;1,1,'Selbstbewertung - Schritt 1'!$E19+'I4.0 Einfluss'!M19))</f>
        <v>3</v>
      </c>
      <c r="N19" s="1">
        <f>IF('Selbstbewertung - Schritt 1'!$E19+'I4.0 Einfluss'!N19&gt;5,5,IF('Selbstbewertung - Schritt 1'!$E19+'I4.0 Einfluss'!N19&lt;1,1,'Selbstbewertung - Schritt 1'!$E19+'I4.0 Einfluss'!N19))</f>
        <v>5</v>
      </c>
      <c r="O19" s="1">
        <f>IF('Selbstbewertung - Schritt 1'!$E19+'I4.0 Einfluss'!O19&gt;5,5,IF('Selbstbewertung - Schritt 1'!$E19+'I4.0 Einfluss'!O19&lt;1,1,'Selbstbewertung - Schritt 1'!$E19+'I4.0 Einfluss'!O19))</f>
        <v>3</v>
      </c>
      <c r="P19" s="1">
        <f>IF('Selbstbewertung - Schritt 1'!$E19+'I4.0 Einfluss'!P19&gt;5,5,IF('Selbstbewertung - Schritt 1'!$E19+'I4.0 Einfluss'!P19&lt;1,1,'Selbstbewertung - Schritt 1'!$E19+'I4.0 Einfluss'!P19))</f>
        <v>3</v>
      </c>
      <c r="Q19" s="1">
        <f>IF('Selbstbewertung - Schritt 1'!$E19+'I4.0 Einfluss'!Q19&gt;5,5,IF('Selbstbewertung - Schritt 1'!$E19+'I4.0 Einfluss'!Q19&lt;1,1,'Selbstbewertung - Schritt 1'!$E19+'I4.0 Einfluss'!Q19))</f>
        <v>2</v>
      </c>
      <c r="R19" s="1">
        <f>IF('Selbstbewertung - Schritt 1'!$E19+'I4.0 Einfluss'!R19&gt;5,5,IF('Selbstbewertung - Schritt 1'!$E19+'I4.0 Einfluss'!R19&lt;1,1,'Selbstbewertung - Schritt 1'!$E19+'I4.0 Einfluss'!R19))</f>
        <v>3</v>
      </c>
      <c r="S19" s="1">
        <f>IF('Selbstbewertung - Schritt 1'!$E19+'I4.0 Einfluss'!S19&gt;5,5,IF('Selbstbewertung - Schritt 1'!$E19+'I4.0 Einfluss'!S19&lt;1,1,'Selbstbewertung - Schritt 1'!$E19+'I4.0 Einfluss'!S19))</f>
        <v>3</v>
      </c>
      <c r="T19" s="1">
        <f>IF('Selbstbewertung - Schritt 1'!$E19+'I4.0 Einfluss'!T19&gt;5,5,IF('Selbstbewertung - Schritt 1'!$E19+'I4.0 Einfluss'!T19&lt;1,1,'Selbstbewertung - Schritt 1'!$E19+'I4.0 Einfluss'!T19))</f>
        <v>3</v>
      </c>
    </row>
  </sheetData>
  <mergeCells count="7">
    <mergeCell ref="A1:D1"/>
    <mergeCell ref="A2:A19"/>
    <mergeCell ref="B2:B7"/>
    <mergeCell ref="C2:C19"/>
    <mergeCell ref="B8:B11"/>
    <mergeCell ref="B12:B16"/>
    <mergeCell ref="B17:B19"/>
  </mergeCell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T40"/>
  <sheetViews>
    <sheetView topLeftCell="A22" workbookViewId="0">
      <selection activeCell="K56" sqref="K56"/>
    </sheetView>
  </sheetViews>
  <sheetFormatPr baseColWidth="10" defaultRowHeight="15" x14ac:dyDescent="0.25"/>
  <cols>
    <col min="4" max="4" width="21" customWidth="1"/>
  </cols>
  <sheetData>
    <row r="1" spans="1:20" ht="114" customHeight="1" x14ac:dyDescent="0.25">
      <c r="A1" s="42" t="s">
        <v>0</v>
      </c>
      <c r="B1" s="42"/>
      <c r="C1" s="42"/>
      <c r="D1" s="42"/>
      <c r="E1" s="6" t="s">
        <v>25</v>
      </c>
      <c r="F1" s="6" t="s">
        <v>26</v>
      </c>
      <c r="G1" s="6" t="s">
        <v>27</v>
      </c>
      <c r="H1" s="6" t="s">
        <v>28</v>
      </c>
      <c r="I1" s="6" t="s">
        <v>29</v>
      </c>
      <c r="J1" s="6" t="s">
        <v>30</v>
      </c>
      <c r="K1" s="6" t="s">
        <v>31</v>
      </c>
      <c r="L1" s="6" t="s">
        <v>32</v>
      </c>
      <c r="M1" s="6" t="s">
        <v>33</v>
      </c>
      <c r="N1" s="6" t="s">
        <v>34</v>
      </c>
      <c r="O1" s="6" t="s">
        <v>35</v>
      </c>
      <c r="P1" s="6" t="s">
        <v>36</v>
      </c>
      <c r="Q1" s="6" t="s">
        <v>37</v>
      </c>
      <c r="R1" s="6" t="s">
        <v>38</v>
      </c>
      <c r="S1" s="6" t="s">
        <v>39</v>
      </c>
      <c r="T1" s="6" t="s">
        <v>40</v>
      </c>
    </row>
    <row r="2" spans="1:20" ht="30.75" customHeight="1" x14ac:dyDescent="0.25">
      <c r="A2" s="43" t="s">
        <v>1</v>
      </c>
      <c r="B2" s="44" t="s">
        <v>2</v>
      </c>
      <c r="C2" s="45" t="s">
        <v>6</v>
      </c>
      <c r="D2" s="5" t="s">
        <v>7</v>
      </c>
      <c r="E2" s="1" t="str">
        <f>IF('Selbstbewertung - Schritt 2'!$E2&lt;&gt;"x","irrelevant",IF('I4.0 Einfluss'!E2=4,"maximal",IF('I4.0 Einfluss'!E2=3,"sehr hoch",IF('I4.0 Einfluss'!E2=2,"hoch",IF('I4.0 Einfluss'!E2=1,"gering",IF('I4.0 Einfluss'!E2=0,"neutral","negativ"))))))</f>
        <v>sehr hoch</v>
      </c>
      <c r="F2" s="1" t="str">
        <f>IF('Selbstbewertung - Schritt 2'!$E2&lt;&gt;"x","irrelevant",IF('I4.0 Einfluss'!F2=4,"maximal",IF('I4.0 Einfluss'!F2=3,"sehr hoch",IF('I4.0 Einfluss'!F2=2,"hoch",IF('I4.0 Einfluss'!F2=1,"gering",IF('I4.0 Einfluss'!F2=0,"neutral","negativ"))))))</f>
        <v>gering</v>
      </c>
      <c r="G2" s="1" t="str">
        <f>IF('Selbstbewertung - Schritt 2'!$E2&lt;&gt;"x","irrelevant",IF('I4.0 Einfluss'!G2=4,"maximal",IF('I4.0 Einfluss'!G2=3,"sehr hoch",IF('I4.0 Einfluss'!G2=2,"hoch",IF('I4.0 Einfluss'!G2=1,"gering",IF('I4.0 Einfluss'!G2=0,"neutral","negativ"))))))</f>
        <v>hoch</v>
      </c>
      <c r="H2" s="1" t="str">
        <f>IF('Selbstbewertung - Schritt 2'!$E2&lt;&gt;"x","irrelevant",IF('I4.0 Einfluss'!H2=4,"maximal",IF('I4.0 Einfluss'!H2=3,"sehr hoch",IF('I4.0 Einfluss'!H2=2,"hoch",IF('I4.0 Einfluss'!H2=1,"gering",IF('I4.0 Einfluss'!H2=0,"neutral","negativ"))))))</f>
        <v>gering</v>
      </c>
      <c r="I2" s="1" t="str">
        <f>IF('Selbstbewertung - Schritt 2'!$E2&lt;&gt;"x","irrelevant",IF('I4.0 Einfluss'!I2=4,"maximal",IF('I4.0 Einfluss'!I2=3,"sehr hoch",IF('I4.0 Einfluss'!I2=2,"hoch",IF('I4.0 Einfluss'!I2=1,"gering",IF('I4.0 Einfluss'!I2=0,"neutral","negativ"))))))</f>
        <v>negativ</v>
      </c>
      <c r="J2" s="1" t="str">
        <f>IF('Selbstbewertung - Schritt 2'!$E2&lt;&gt;"x","irrelevant",IF('I4.0 Einfluss'!J2=4,"maximal",IF('I4.0 Einfluss'!J2=3,"sehr hoch",IF('I4.0 Einfluss'!J2=2,"hoch",IF('I4.0 Einfluss'!J2=1,"gering",IF('I4.0 Einfluss'!J2=0,"neutral","negativ"))))))</f>
        <v>neutral</v>
      </c>
      <c r="K2" s="1" t="str">
        <f>IF('Selbstbewertung - Schritt 2'!$E2&lt;&gt;"x","irrelevant",IF('I4.0 Einfluss'!K2=4,"maximal",IF('I4.0 Einfluss'!K2=3,"sehr hoch",IF('I4.0 Einfluss'!K2=2,"hoch",IF('I4.0 Einfluss'!K2=1,"gering",IF('I4.0 Einfluss'!K2=0,"neutral","negativ"))))))</f>
        <v>gering</v>
      </c>
      <c r="L2" s="1" t="str">
        <f>IF('Selbstbewertung - Schritt 2'!$E2&lt;&gt;"x","irrelevant",IF('I4.0 Einfluss'!L2=4,"maximal",IF('I4.0 Einfluss'!L2=3,"sehr hoch",IF('I4.0 Einfluss'!L2=2,"hoch",IF('I4.0 Einfluss'!L2=1,"gering",IF('I4.0 Einfluss'!L2=0,"neutral","negativ"))))))</f>
        <v>neutral</v>
      </c>
      <c r="M2" s="1" t="str">
        <f>IF('Selbstbewertung - Schritt 2'!$E2&lt;&gt;"x","irrelevant",IF('I4.0 Einfluss'!M2=4,"maximal",IF('I4.0 Einfluss'!M2=3,"sehr hoch",IF('I4.0 Einfluss'!M2=2,"hoch",IF('I4.0 Einfluss'!M2=1,"gering",IF('I4.0 Einfluss'!M2=0,"neutral","negativ"))))))</f>
        <v>negativ</v>
      </c>
      <c r="N2" s="1" t="str">
        <f>IF('Selbstbewertung - Schritt 2'!$E2&lt;&gt;"x","irrelevant",IF('I4.0 Einfluss'!N2=4,"maximal",IF('I4.0 Einfluss'!N2=3,"sehr hoch",IF('I4.0 Einfluss'!N2=2,"hoch",IF('I4.0 Einfluss'!N2=1,"gering",IF('I4.0 Einfluss'!N2=0,"neutral","negativ"))))))</f>
        <v>neutral</v>
      </c>
      <c r="O2" s="1" t="str">
        <f>IF('Selbstbewertung - Schritt 2'!$E2&lt;&gt;"x","irrelevant",IF('I4.0 Einfluss'!O2=4,"maximal",IF('I4.0 Einfluss'!O2=3,"sehr hoch",IF('I4.0 Einfluss'!O2=2,"hoch",IF('I4.0 Einfluss'!O2=1,"gering",IF('I4.0 Einfluss'!O2=0,"neutral","negativ"))))))</f>
        <v>negativ</v>
      </c>
      <c r="P2" s="1" t="str">
        <f>IF('Selbstbewertung - Schritt 2'!$E2&lt;&gt;"x","irrelevant",IF('I4.0 Einfluss'!P2=4,"maximal",IF('I4.0 Einfluss'!P2=3,"sehr hoch",IF('I4.0 Einfluss'!P2=2,"hoch",IF('I4.0 Einfluss'!P2=1,"gering",IF('I4.0 Einfluss'!P2=0,"neutral","negativ"))))))</f>
        <v>hoch</v>
      </c>
      <c r="Q2" s="1" t="str">
        <f>IF('Selbstbewertung - Schritt 2'!$E2&lt;&gt;"x","irrelevant",IF('I4.0 Einfluss'!Q2=4,"maximal",IF('I4.0 Einfluss'!Q2=3,"sehr hoch",IF('I4.0 Einfluss'!Q2=2,"hoch",IF('I4.0 Einfluss'!Q2=1,"gering",IF('I4.0 Einfluss'!Q2=0,"neutral","negativ"))))))</f>
        <v>gering</v>
      </c>
      <c r="R2" s="1" t="str">
        <f>IF('Selbstbewertung - Schritt 2'!$E2&lt;&gt;"x","irrelevant",IF('I4.0 Einfluss'!R2=4,"maximal",IF('I4.0 Einfluss'!R2=3,"sehr hoch",IF('I4.0 Einfluss'!R2=2,"hoch",IF('I4.0 Einfluss'!R2=1,"gering",IF('I4.0 Einfluss'!R2=0,"neutral","negativ"))))))</f>
        <v>gering</v>
      </c>
      <c r="S2" s="1" t="str">
        <f>IF('Selbstbewertung - Schritt 2'!$E2&lt;&gt;"x","irrelevant",IF('I4.0 Einfluss'!S2=4,"maximal",IF('I4.0 Einfluss'!S2=3,"sehr hoch",IF('I4.0 Einfluss'!S2=2,"hoch",IF('I4.0 Einfluss'!S2=1,"gering",IF('I4.0 Einfluss'!S2=0,"neutral","negativ"))))))</f>
        <v>neutral</v>
      </c>
      <c r="T2" s="1" t="str">
        <f>IF('Selbstbewertung - Schritt 2'!$E2&lt;&gt;"x","irrelevant",IF('I4.0 Einfluss'!T2=4,"maximal",IF('I4.0 Einfluss'!T2=3,"sehr hoch",IF('I4.0 Einfluss'!T2=2,"hoch",IF('I4.0 Einfluss'!T2=1,"gering",IF('I4.0 Einfluss'!T2=0,"neutral","negativ"))))))</f>
        <v>negativ</v>
      </c>
    </row>
    <row r="3" spans="1:20" ht="30.75" customHeight="1" x14ac:dyDescent="0.25">
      <c r="A3" s="43"/>
      <c r="B3" s="44"/>
      <c r="C3" s="45"/>
      <c r="D3" s="5" t="s">
        <v>8</v>
      </c>
      <c r="E3" s="1" t="str">
        <f>IF('Selbstbewertung - Schritt 2'!$E3&lt;&gt;"x","irrelevant",IF('I4.0 Einfluss'!E3=4,"maximal",IF('I4.0 Einfluss'!E3=3,"sehr hoch",IF('I4.0 Einfluss'!E3=2,"hoch",IF('I4.0 Einfluss'!E3=1,"gering",IF('I4.0 Einfluss'!E3=0,"neutral","negativ"))))))</f>
        <v>irrelevant</v>
      </c>
      <c r="F3" s="1" t="str">
        <f>IF('Selbstbewertung - Schritt 2'!$E3&lt;&gt;"x","irrelevant",IF('I4.0 Einfluss'!F3=4,"maximal",IF('I4.0 Einfluss'!F3=3,"sehr hoch",IF('I4.0 Einfluss'!F3=2,"hoch",IF('I4.0 Einfluss'!F3=1,"gering",IF('I4.0 Einfluss'!F3=0,"neutral","negativ"))))))</f>
        <v>irrelevant</v>
      </c>
      <c r="G3" s="1" t="str">
        <f>IF('Selbstbewertung - Schritt 2'!$E3&lt;&gt;"x","irrelevant",IF('I4.0 Einfluss'!G3=4,"maximal",IF('I4.0 Einfluss'!G3=3,"sehr hoch",IF('I4.0 Einfluss'!G3=2,"hoch",IF('I4.0 Einfluss'!G3=1,"gering",IF('I4.0 Einfluss'!G3=0,"neutral","negativ"))))))</f>
        <v>irrelevant</v>
      </c>
      <c r="H3" s="1" t="str">
        <f>IF('Selbstbewertung - Schritt 2'!$E3&lt;&gt;"x","irrelevant",IF('I4.0 Einfluss'!H3=4,"maximal",IF('I4.0 Einfluss'!H3=3,"sehr hoch",IF('I4.0 Einfluss'!H3=2,"hoch",IF('I4.0 Einfluss'!H3=1,"gering",IF('I4.0 Einfluss'!H3=0,"neutral","negativ"))))))</f>
        <v>irrelevant</v>
      </c>
      <c r="I3" s="1" t="str">
        <f>IF('Selbstbewertung - Schritt 2'!$E3&lt;&gt;"x","irrelevant",IF('I4.0 Einfluss'!I3=4,"maximal",IF('I4.0 Einfluss'!I3=3,"sehr hoch",IF('I4.0 Einfluss'!I3=2,"hoch",IF('I4.0 Einfluss'!I3=1,"gering",IF('I4.0 Einfluss'!I3=0,"neutral","negativ"))))))</f>
        <v>irrelevant</v>
      </c>
      <c r="J3" s="1" t="str">
        <f>IF('Selbstbewertung - Schritt 2'!$E3&lt;&gt;"x","irrelevant",IF('I4.0 Einfluss'!J3=4,"maximal",IF('I4.0 Einfluss'!J3=3,"sehr hoch",IF('I4.0 Einfluss'!J3=2,"hoch",IF('I4.0 Einfluss'!J3=1,"gering",IF('I4.0 Einfluss'!J3=0,"neutral","negativ"))))))</f>
        <v>irrelevant</v>
      </c>
      <c r="K3" s="1" t="str">
        <f>IF('Selbstbewertung - Schritt 2'!$E3&lt;&gt;"x","irrelevant",IF('I4.0 Einfluss'!K3=4,"maximal",IF('I4.0 Einfluss'!K3=3,"sehr hoch",IF('I4.0 Einfluss'!K3=2,"hoch",IF('I4.0 Einfluss'!K3=1,"gering",IF('I4.0 Einfluss'!K3=0,"neutral","negativ"))))))</f>
        <v>irrelevant</v>
      </c>
      <c r="L3" s="1" t="str">
        <f>IF('Selbstbewertung - Schritt 2'!$E3&lt;&gt;"x","irrelevant",IF('I4.0 Einfluss'!L3=4,"maximal",IF('I4.0 Einfluss'!L3=3,"sehr hoch",IF('I4.0 Einfluss'!L3=2,"hoch",IF('I4.0 Einfluss'!L3=1,"gering",IF('I4.0 Einfluss'!L3=0,"neutral","negativ"))))))</f>
        <v>irrelevant</v>
      </c>
      <c r="M3" s="1" t="str">
        <f>IF('Selbstbewertung - Schritt 2'!$E3&lt;&gt;"x","irrelevant",IF('I4.0 Einfluss'!M3=4,"maximal",IF('I4.0 Einfluss'!M3=3,"sehr hoch",IF('I4.0 Einfluss'!M3=2,"hoch",IF('I4.0 Einfluss'!M3=1,"gering",IF('I4.0 Einfluss'!M3=0,"neutral","negativ"))))))</f>
        <v>irrelevant</v>
      </c>
      <c r="N3" s="1" t="str">
        <f>IF('Selbstbewertung - Schritt 2'!$E3&lt;&gt;"x","irrelevant",IF('I4.0 Einfluss'!N3=4,"maximal",IF('I4.0 Einfluss'!N3=3,"sehr hoch",IF('I4.0 Einfluss'!N3=2,"hoch",IF('I4.0 Einfluss'!N3=1,"gering",IF('I4.0 Einfluss'!N3=0,"neutral","negativ"))))))</f>
        <v>irrelevant</v>
      </c>
      <c r="O3" s="1" t="str">
        <f>IF('Selbstbewertung - Schritt 2'!$E3&lt;&gt;"x","irrelevant",IF('I4.0 Einfluss'!O3=4,"maximal",IF('I4.0 Einfluss'!O3=3,"sehr hoch",IF('I4.0 Einfluss'!O3=2,"hoch",IF('I4.0 Einfluss'!O3=1,"gering",IF('I4.0 Einfluss'!O3=0,"neutral","negativ"))))))</f>
        <v>irrelevant</v>
      </c>
      <c r="P3" s="1" t="str">
        <f>IF('Selbstbewertung - Schritt 2'!$E3&lt;&gt;"x","irrelevant",IF('I4.0 Einfluss'!P3=4,"maximal",IF('I4.0 Einfluss'!P3=3,"sehr hoch",IF('I4.0 Einfluss'!P3=2,"hoch",IF('I4.0 Einfluss'!P3=1,"gering",IF('I4.0 Einfluss'!P3=0,"neutral","negativ"))))))</f>
        <v>irrelevant</v>
      </c>
      <c r="Q3" s="1" t="str">
        <f>IF('Selbstbewertung - Schritt 2'!$E3&lt;&gt;"x","irrelevant",IF('I4.0 Einfluss'!Q3=4,"maximal",IF('I4.0 Einfluss'!Q3=3,"sehr hoch",IF('I4.0 Einfluss'!Q3=2,"hoch",IF('I4.0 Einfluss'!Q3=1,"gering",IF('I4.0 Einfluss'!Q3=0,"neutral","negativ"))))))</f>
        <v>irrelevant</v>
      </c>
      <c r="R3" s="1" t="str">
        <f>IF('Selbstbewertung - Schritt 2'!$E3&lt;&gt;"x","irrelevant",IF('I4.0 Einfluss'!R3=4,"maximal",IF('I4.0 Einfluss'!R3=3,"sehr hoch",IF('I4.0 Einfluss'!R3=2,"hoch",IF('I4.0 Einfluss'!R3=1,"gering",IF('I4.0 Einfluss'!R3=0,"neutral","negativ"))))))</f>
        <v>irrelevant</v>
      </c>
      <c r="S3" s="1" t="str">
        <f>IF('Selbstbewertung - Schritt 2'!$E3&lt;&gt;"x","irrelevant",IF('I4.0 Einfluss'!S3=4,"maximal",IF('I4.0 Einfluss'!S3=3,"sehr hoch",IF('I4.0 Einfluss'!S3=2,"hoch",IF('I4.0 Einfluss'!S3=1,"gering",IF('I4.0 Einfluss'!S3=0,"neutral","negativ"))))))</f>
        <v>irrelevant</v>
      </c>
      <c r="T3" s="1" t="str">
        <f>IF('Selbstbewertung - Schritt 2'!$E3&lt;&gt;"x","irrelevant",IF('I4.0 Einfluss'!T3=4,"maximal",IF('I4.0 Einfluss'!T3=3,"sehr hoch",IF('I4.0 Einfluss'!T3=2,"hoch",IF('I4.0 Einfluss'!T3=1,"gering",IF('I4.0 Einfluss'!T3=0,"neutral","negativ"))))))</f>
        <v>irrelevant</v>
      </c>
    </row>
    <row r="4" spans="1:20" ht="30.75" customHeight="1" x14ac:dyDescent="0.25">
      <c r="A4" s="43"/>
      <c r="B4" s="44"/>
      <c r="C4" s="45"/>
      <c r="D4" s="5" t="s">
        <v>9</v>
      </c>
      <c r="E4" s="1" t="str">
        <f>IF('Selbstbewertung - Schritt 2'!$E4&lt;&gt;"x","irrelevant",IF('I4.0 Einfluss'!E4=4,"maximal",IF('I4.0 Einfluss'!E4=3,"sehr hoch",IF('I4.0 Einfluss'!E4=2,"hoch",IF('I4.0 Einfluss'!E4=1,"gering",IF('I4.0 Einfluss'!E4=0,"neutral","negativ"))))))</f>
        <v>irrelevant</v>
      </c>
      <c r="F4" s="1" t="str">
        <f>IF('Selbstbewertung - Schritt 2'!$E4&lt;&gt;"x","irrelevant",IF('I4.0 Einfluss'!F4=4,"maximal",IF('I4.0 Einfluss'!F4=3,"sehr hoch",IF('I4.0 Einfluss'!F4=2,"hoch",IF('I4.0 Einfluss'!F4=1,"gering",IF('I4.0 Einfluss'!F4=0,"neutral","negativ"))))))</f>
        <v>irrelevant</v>
      </c>
      <c r="G4" s="1" t="str">
        <f>IF('Selbstbewertung - Schritt 2'!$E4&lt;&gt;"x","irrelevant",IF('I4.0 Einfluss'!G4=4,"maximal",IF('I4.0 Einfluss'!G4=3,"sehr hoch",IF('I4.0 Einfluss'!G4=2,"hoch",IF('I4.0 Einfluss'!G4=1,"gering",IF('I4.0 Einfluss'!G4=0,"neutral","negativ"))))))</f>
        <v>irrelevant</v>
      </c>
      <c r="H4" s="1" t="str">
        <f>IF('Selbstbewertung - Schritt 2'!$E4&lt;&gt;"x","irrelevant",IF('I4.0 Einfluss'!H4=4,"maximal",IF('I4.0 Einfluss'!H4=3,"sehr hoch",IF('I4.0 Einfluss'!H4=2,"hoch",IF('I4.0 Einfluss'!H4=1,"gering",IF('I4.0 Einfluss'!H4=0,"neutral","negativ"))))))</f>
        <v>irrelevant</v>
      </c>
      <c r="I4" s="1" t="str">
        <f>IF('Selbstbewertung - Schritt 2'!$E4&lt;&gt;"x","irrelevant",IF('I4.0 Einfluss'!I4=4,"maximal",IF('I4.0 Einfluss'!I4=3,"sehr hoch",IF('I4.0 Einfluss'!I4=2,"hoch",IF('I4.0 Einfluss'!I4=1,"gering",IF('I4.0 Einfluss'!I4=0,"neutral","negativ"))))))</f>
        <v>irrelevant</v>
      </c>
      <c r="J4" s="1" t="str">
        <f>IF('Selbstbewertung - Schritt 2'!$E4&lt;&gt;"x","irrelevant",IF('I4.0 Einfluss'!J4=4,"maximal",IF('I4.0 Einfluss'!J4=3,"sehr hoch",IF('I4.0 Einfluss'!J4=2,"hoch",IF('I4.0 Einfluss'!J4=1,"gering",IF('I4.0 Einfluss'!J4=0,"neutral","negativ"))))))</f>
        <v>irrelevant</v>
      </c>
      <c r="K4" s="1" t="str">
        <f>IF('Selbstbewertung - Schritt 2'!$E4&lt;&gt;"x","irrelevant",IF('I4.0 Einfluss'!K4=4,"maximal",IF('I4.0 Einfluss'!K4=3,"sehr hoch",IF('I4.0 Einfluss'!K4=2,"hoch",IF('I4.0 Einfluss'!K4=1,"gering",IF('I4.0 Einfluss'!K4=0,"neutral","negativ"))))))</f>
        <v>irrelevant</v>
      </c>
      <c r="L4" s="1" t="str">
        <f>IF('Selbstbewertung - Schritt 2'!$E4&lt;&gt;"x","irrelevant",IF('I4.0 Einfluss'!L4=4,"maximal",IF('I4.0 Einfluss'!L4=3,"sehr hoch",IF('I4.0 Einfluss'!L4=2,"hoch",IF('I4.0 Einfluss'!L4=1,"gering",IF('I4.0 Einfluss'!L4=0,"neutral","negativ"))))))</f>
        <v>irrelevant</v>
      </c>
      <c r="M4" s="1" t="str">
        <f>IF('Selbstbewertung - Schritt 2'!$E4&lt;&gt;"x","irrelevant",IF('I4.0 Einfluss'!M4=4,"maximal",IF('I4.0 Einfluss'!M4=3,"sehr hoch",IF('I4.0 Einfluss'!M4=2,"hoch",IF('I4.0 Einfluss'!M4=1,"gering",IF('I4.0 Einfluss'!M4=0,"neutral","negativ"))))))</f>
        <v>irrelevant</v>
      </c>
      <c r="N4" s="1" t="str">
        <f>IF('Selbstbewertung - Schritt 2'!$E4&lt;&gt;"x","irrelevant",IF('I4.0 Einfluss'!N4=4,"maximal",IF('I4.0 Einfluss'!N4=3,"sehr hoch",IF('I4.0 Einfluss'!N4=2,"hoch",IF('I4.0 Einfluss'!N4=1,"gering",IF('I4.0 Einfluss'!N4=0,"neutral","negativ"))))))</f>
        <v>irrelevant</v>
      </c>
      <c r="O4" s="1" t="str">
        <f>IF('Selbstbewertung - Schritt 2'!$E4&lt;&gt;"x","irrelevant",IF('I4.0 Einfluss'!O4=4,"maximal",IF('I4.0 Einfluss'!O4=3,"sehr hoch",IF('I4.0 Einfluss'!O4=2,"hoch",IF('I4.0 Einfluss'!O4=1,"gering",IF('I4.0 Einfluss'!O4=0,"neutral","negativ"))))))</f>
        <v>irrelevant</v>
      </c>
      <c r="P4" s="1" t="str">
        <f>IF('Selbstbewertung - Schritt 2'!$E4&lt;&gt;"x","irrelevant",IF('I4.0 Einfluss'!P4=4,"maximal",IF('I4.0 Einfluss'!P4=3,"sehr hoch",IF('I4.0 Einfluss'!P4=2,"hoch",IF('I4.0 Einfluss'!P4=1,"gering",IF('I4.0 Einfluss'!P4=0,"neutral","negativ"))))))</f>
        <v>irrelevant</v>
      </c>
      <c r="Q4" s="1" t="str">
        <f>IF('Selbstbewertung - Schritt 2'!$E4&lt;&gt;"x","irrelevant",IF('I4.0 Einfluss'!Q4=4,"maximal",IF('I4.0 Einfluss'!Q4=3,"sehr hoch",IF('I4.0 Einfluss'!Q4=2,"hoch",IF('I4.0 Einfluss'!Q4=1,"gering",IF('I4.0 Einfluss'!Q4=0,"neutral","negativ"))))))</f>
        <v>irrelevant</v>
      </c>
      <c r="R4" s="1" t="str">
        <f>IF('Selbstbewertung - Schritt 2'!$E4&lt;&gt;"x","irrelevant",IF('I4.0 Einfluss'!R4=4,"maximal",IF('I4.0 Einfluss'!R4=3,"sehr hoch",IF('I4.0 Einfluss'!R4=2,"hoch",IF('I4.0 Einfluss'!R4=1,"gering",IF('I4.0 Einfluss'!R4=0,"neutral","negativ"))))))</f>
        <v>irrelevant</v>
      </c>
      <c r="S4" s="1" t="str">
        <f>IF('Selbstbewertung - Schritt 2'!$E4&lt;&gt;"x","irrelevant",IF('I4.0 Einfluss'!S4=4,"maximal",IF('I4.0 Einfluss'!S4=3,"sehr hoch",IF('I4.0 Einfluss'!S4=2,"hoch",IF('I4.0 Einfluss'!S4=1,"gering",IF('I4.0 Einfluss'!S4=0,"neutral","negativ"))))))</f>
        <v>irrelevant</v>
      </c>
      <c r="T4" s="1" t="str">
        <f>IF('Selbstbewertung - Schritt 2'!$E4&lt;&gt;"x","irrelevant",IF('I4.0 Einfluss'!T4=4,"maximal",IF('I4.0 Einfluss'!T4=3,"sehr hoch",IF('I4.0 Einfluss'!T4=2,"hoch",IF('I4.0 Einfluss'!T4=1,"gering",IF('I4.0 Einfluss'!T4=0,"neutral","negativ"))))))</f>
        <v>irrelevant</v>
      </c>
    </row>
    <row r="5" spans="1:20" ht="60.75" customHeight="1" x14ac:dyDescent="0.25">
      <c r="A5" s="43"/>
      <c r="B5" s="44"/>
      <c r="C5" s="45"/>
      <c r="D5" s="5" t="s">
        <v>10</v>
      </c>
      <c r="E5" s="1" t="str">
        <f>IF('Selbstbewertung - Schritt 2'!$E5&lt;&gt;"x","irrelevant",IF('I4.0 Einfluss'!E5=4,"maximal",IF('I4.0 Einfluss'!E5=3,"sehr hoch",IF('I4.0 Einfluss'!E5=2,"hoch",IF('I4.0 Einfluss'!E5=1,"gering",IF('I4.0 Einfluss'!E5=0,"neutral","negativ"))))))</f>
        <v>irrelevant</v>
      </c>
      <c r="F5" s="1" t="str">
        <f>IF('Selbstbewertung - Schritt 2'!$E5&lt;&gt;"x","irrelevant",IF('I4.0 Einfluss'!F5=4,"maximal",IF('I4.0 Einfluss'!F5=3,"sehr hoch",IF('I4.0 Einfluss'!F5=2,"hoch",IF('I4.0 Einfluss'!F5=1,"gering",IF('I4.0 Einfluss'!F5=0,"neutral","negativ"))))))</f>
        <v>irrelevant</v>
      </c>
      <c r="G5" s="1" t="str">
        <f>IF('Selbstbewertung - Schritt 2'!$E5&lt;&gt;"x","irrelevant",IF('I4.0 Einfluss'!G5=4,"maximal",IF('I4.0 Einfluss'!G5=3,"sehr hoch",IF('I4.0 Einfluss'!G5=2,"hoch",IF('I4.0 Einfluss'!G5=1,"gering",IF('I4.0 Einfluss'!G5=0,"neutral","negativ"))))))</f>
        <v>irrelevant</v>
      </c>
      <c r="H5" s="1" t="str">
        <f>IF('Selbstbewertung - Schritt 2'!$E5&lt;&gt;"x","irrelevant",IF('I4.0 Einfluss'!H5=4,"maximal",IF('I4.0 Einfluss'!H5=3,"sehr hoch",IF('I4.0 Einfluss'!H5=2,"hoch",IF('I4.0 Einfluss'!H5=1,"gering",IF('I4.0 Einfluss'!H5=0,"neutral","negativ"))))))</f>
        <v>irrelevant</v>
      </c>
      <c r="I5" s="1" t="str">
        <f>IF('Selbstbewertung - Schritt 2'!$E5&lt;&gt;"x","irrelevant",IF('I4.0 Einfluss'!I5=4,"maximal",IF('I4.0 Einfluss'!I5=3,"sehr hoch",IF('I4.0 Einfluss'!I5=2,"hoch",IF('I4.0 Einfluss'!I5=1,"gering",IF('I4.0 Einfluss'!I5=0,"neutral","negativ"))))))</f>
        <v>irrelevant</v>
      </c>
      <c r="J5" s="1" t="str">
        <f>IF('Selbstbewertung - Schritt 2'!$E5&lt;&gt;"x","irrelevant",IF('I4.0 Einfluss'!J5=4,"maximal",IF('I4.0 Einfluss'!J5=3,"sehr hoch",IF('I4.0 Einfluss'!J5=2,"hoch",IF('I4.0 Einfluss'!J5=1,"gering",IF('I4.0 Einfluss'!J5=0,"neutral","negativ"))))))</f>
        <v>irrelevant</v>
      </c>
      <c r="K5" s="1" t="str">
        <f>IF('Selbstbewertung - Schritt 2'!$E5&lt;&gt;"x","irrelevant",IF('I4.0 Einfluss'!K5=4,"maximal",IF('I4.0 Einfluss'!K5=3,"sehr hoch",IF('I4.0 Einfluss'!K5=2,"hoch",IF('I4.0 Einfluss'!K5=1,"gering",IF('I4.0 Einfluss'!K5=0,"neutral","negativ"))))))</f>
        <v>irrelevant</v>
      </c>
      <c r="L5" s="1" t="str">
        <f>IF('Selbstbewertung - Schritt 2'!$E5&lt;&gt;"x","irrelevant",IF('I4.0 Einfluss'!L5=4,"maximal",IF('I4.0 Einfluss'!L5=3,"sehr hoch",IF('I4.0 Einfluss'!L5=2,"hoch",IF('I4.0 Einfluss'!L5=1,"gering",IF('I4.0 Einfluss'!L5=0,"neutral","negativ"))))))</f>
        <v>irrelevant</v>
      </c>
      <c r="M5" s="1" t="str">
        <f>IF('Selbstbewertung - Schritt 2'!$E5&lt;&gt;"x","irrelevant",IF('I4.0 Einfluss'!M5=4,"maximal",IF('I4.0 Einfluss'!M5=3,"sehr hoch",IF('I4.0 Einfluss'!M5=2,"hoch",IF('I4.0 Einfluss'!M5=1,"gering",IF('I4.0 Einfluss'!M5=0,"neutral","negativ"))))))</f>
        <v>irrelevant</v>
      </c>
      <c r="N5" s="1" t="str">
        <f>IF('Selbstbewertung - Schritt 2'!$E5&lt;&gt;"x","irrelevant",IF('I4.0 Einfluss'!N5=4,"maximal",IF('I4.0 Einfluss'!N5=3,"sehr hoch",IF('I4.0 Einfluss'!N5=2,"hoch",IF('I4.0 Einfluss'!N5=1,"gering",IF('I4.0 Einfluss'!N5=0,"neutral","negativ"))))))</f>
        <v>irrelevant</v>
      </c>
      <c r="O5" s="1" t="str">
        <f>IF('Selbstbewertung - Schritt 2'!$E5&lt;&gt;"x","irrelevant",IF('I4.0 Einfluss'!O5=4,"maximal",IF('I4.0 Einfluss'!O5=3,"sehr hoch",IF('I4.0 Einfluss'!O5=2,"hoch",IF('I4.0 Einfluss'!O5=1,"gering",IF('I4.0 Einfluss'!O5=0,"neutral","negativ"))))))</f>
        <v>irrelevant</v>
      </c>
      <c r="P5" s="1" t="str">
        <f>IF('Selbstbewertung - Schritt 2'!$E5&lt;&gt;"x","irrelevant",IF('I4.0 Einfluss'!P5=4,"maximal",IF('I4.0 Einfluss'!P5=3,"sehr hoch",IF('I4.0 Einfluss'!P5=2,"hoch",IF('I4.0 Einfluss'!P5=1,"gering",IF('I4.0 Einfluss'!P5=0,"neutral","negativ"))))))</f>
        <v>irrelevant</v>
      </c>
      <c r="Q5" s="1" t="str">
        <f>IF('Selbstbewertung - Schritt 2'!$E5&lt;&gt;"x","irrelevant",IF('I4.0 Einfluss'!Q5=4,"maximal",IF('I4.0 Einfluss'!Q5=3,"sehr hoch",IF('I4.0 Einfluss'!Q5=2,"hoch",IF('I4.0 Einfluss'!Q5=1,"gering",IF('I4.0 Einfluss'!Q5=0,"neutral","negativ"))))))</f>
        <v>irrelevant</v>
      </c>
      <c r="R5" s="1" t="str">
        <f>IF('Selbstbewertung - Schritt 2'!$E5&lt;&gt;"x","irrelevant",IF('I4.0 Einfluss'!R5=4,"maximal",IF('I4.0 Einfluss'!R5=3,"sehr hoch",IF('I4.0 Einfluss'!R5=2,"hoch",IF('I4.0 Einfluss'!R5=1,"gering",IF('I4.0 Einfluss'!R5=0,"neutral","negativ"))))))</f>
        <v>irrelevant</v>
      </c>
      <c r="S5" s="1" t="str">
        <f>IF('Selbstbewertung - Schritt 2'!$E5&lt;&gt;"x","irrelevant",IF('I4.0 Einfluss'!S5=4,"maximal",IF('I4.0 Einfluss'!S5=3,"sehr hoch",IF('I4.0 Einfluss'!S5=2,"hoch",IF('I4.0 Einfluss'!S5=1,"gering",IF('I4.0 Einfluss'!S5=0,"neutral","negativ"))))))</f>
        <v>irrelevant</v>
      </c>
      <c r="T5" s="1" t="str">
        <f>IF('Selbstbewertung - Schritt 2'!$E5&lt;&gt;"x","irrelevant",IF('I4.0 Einfluss'!T5=4,"maximal",IF('I4.0 Einfluss'!T5=3,"sehr hoch",IF('I4.0 Einfluss'!T5=2,"hoch",IF('I4.0 Einfluss'!T5=1,"gering",IF('I4.0 Einfluss'!T5=0,"neutral","negativ"))))))</f>
        <v>irrelevant</v>
      </c>
    </row>
    <row r="6" spans="1:20" ht="60.75" customHeight="1" x14ac:dyDescent="0.25">
      <c r="A6" s="43"/>
      <c r="B6" s="44"/>
      <c r="C6" s="45"/>
      <c r="D6" s="5" t="s">
        <v>11</v>
      </c>
      <c r="E6" s="1" t="str">
        <f>IF('Selbstbewertung - Schritt 2'!$E6&lt;&gt;"x","irrelevant",IF('I4.0 Einfluss'!E6=4,"maximal",IF('I4.0 Einfluss'!E6=3,"sehr hoch",IF('I4.0 Einfluss'!E6=2,"hoch",IF('I4.0 Einfluss'!E6=1,"gering",IF('I4.0 Einfluss'!E6=0,"neutral","negativ"))))))</f>
        <v>neutral</v>
      </c>
      <c r="F6" s="1" t="str">
        <f>IF('Selbstbewertung - Schritt 2'!$E6&lt;&gt;"x","irrelevant",IF('I4.0 Einfluss'!F6=4,"maximal",IF('I4.0 Einfluss'!F6=3,"sehr hoch",IF('I4.0 Einfluss'!F6=2,"hoch",IF('I4.0 Einfluss'!F6=1,"gering",IF('I4.0 Einfluss'!F6=0,"neutral","negativ"))))))</f>
        <v>neutral</v>
      </c>
      <c r="G6" s="1" t="str">
        <f>IF('Selbstbewertung - Schritt 2'!$E6&lt;&gt;"x","irrelevant",IF('I4.0 Einfluss'!G6=4,"maximal",IF('I4.0 Einfluss'!G6=3,"sehr hoch",IF('I4.0 Einfluss'!G6=2,"hoch",IF('I4.0 Einfluss'!G6=1,"gering",IF('I4.0 Einfluss'!G6=0,"neutral","negativ"))))))</f>
        <v>neutral</v>
      </c>
      <c r="H6" s="1" t="str">
        <f>IF('Selbstbewertung - Schritt 2'!$E6&lt;&gt;"x","irrelevant",IF('I4.0 Einfluss'!H6=4,"maximal",IF('I4.0 Einfluss'!H6=3,"sehr hoch",IF('I4.0 Einfluss'!H6=2,"hoch",IF('I4.0 Einfluss'!H6=1,"gering",IF('I4.0 Einfluss'!H6=0,"neutral","negativ"))))))</f>
        <v>hoch</v>
      </c>
      <c r="I6" s="1" t="str">
        <f>IF('Selbstbewertung - Schritt 2'!$E6&lt;&gt;"x","irrelevant",IF('I4.0 Einfluss'!I6=4,"maximal",IF('I4.0 Einfluss'!I6=3,"sehr hoch",IF('I4.0 Einfluss'!I6=2,"hoch",IF('I4.0 Einfluss'!I6=1,"gering",IF('I4.0 Einfluss'!I6=0,"neutral","negativ"))))))</f>
        <v>neutral</v>
      </c>
      <c r="J6" s="1" t="str">
        <f>IF('Selbstbewertung - Schritt 2'!$E6&lt;&gt;"x","irrelevant",IF('I4.0 Einfluss'!J6=4,"maximal",IF('I4.0 Einfluss'!J6=3,"sehr hoch",IF('I4.0 Einfluss'!J6=2,"hoch",IF('I4.0 Einfluss'!J6=1,"gering",IF('I4.0 Einfluss'!J6=0,"neutral","negativ"))))))</f>
        <v>gering</v>
      </c>
      <c r="K6" s="1" t="str">
        <f>IF('Selbstbewertung - Schritt 2'!$E6&lt;&gt;"x","irrelevant",IF('I4.0 Einfluss'!K6=4,"maximal",IF('I4.0 Einfluss'!K6=3,"sehr hoch",IF('I4.0 Einfluss'!K6=2,"hoch",IF('I4.0 Einfluss'!K6=1,"gering",IF('I4.0 Einfluss'!K6=0,"neutral","negativ"))))))</f>
        <v>hoch</v>
      </c>
      <c r="L6" s="1" t="str">
        <f>IF('Selbstbewertung - Schritt 2'!$E6&lt;&gt;"x","irrelevant",IF('I4.0 Einfluss'!L6=4,"maximal",IF('I4.0 Einfluss'!L6=3,"sehr hoch",IF('I4.0 Einfluss'!L6=2,"hoch",IF('I4.0 Einfluss'!L6=1,"gering",IF('I4.0 Einfluss'!L6=0,"neutral","negativ"))))))</f>
        <v>sehr hoch</v>
      </c>
      <c r="M6" s="1" t="str">
        <f>IF('Selbstbewertung - Schritt 2'!$E6&lt;&gt;"x","irrelevant",IF('I4.0 Einfluss'!M6=4,"maximal",IF('I4.0 Einfluss'!M6=3,"sehr hoch",IF('I4.0 Einfluss'!M6=2,"hoch",IF('I4.0 Einfluss'!M6=1,"gering",IF('I4.0 Einfluss'!M6=0,"neutral","negativ"))))))</f>
        <v>neutral</v>
      </c>
      <c r="N6" s="1" t="str">
        <f>IF('Selbstbewertung - Schritt 2'!$E6&lt;&gt;"x","irrelevant",IF('I4.0 Einfluss'!N6=4,"maximal",IF('I4.0 Einfluss'!N6=3,"sehr hoch",IF('I4.0 Einfluss'!N6=2,"hoch",IF('I4.0 Einfluss'!N6=1,"gering",IF('I4.0 Einfluss'!N6=0,"neutral","negativ"))))))</f>
        <v>neutral</v>
      </c>
      <c r="O6" s="1" t="str">
        <f>IF('Selbstbewertung - Schritt 2'!$E6&lt;&gt;"x","irrelevant",IF('I4.0 Einfluss'!O6=4,"maximal",IF('I4.0 Einfluss'!O6=3,"sehr hoch",IF('I4.0 Einfluss'!O6=2,"hoch",IF('I4.0 Einfluss'!O6=1,"gering",IF('I4.0 Einfluss'!O6=0,"neutral","negativ"))))))</f>
        <v>negativ</v>
      </c>
      <c r="P6" s="1" t="str">
        <f>IF('Selbstbewertung - Schritt 2'!$E6&lt;&gt;"x","irrelevant",IF('I4.0 Einfluss'!P6=4,"maximal",IF('I4.0 Einfluss'!P6=3,"sehr hoch",IF('I4.0 Einfluss'!P6=2,"hoch",IF('I4.0 Einfluss'!P6=1,"gering",IF('I4.0 Einfluss'!P6=0,"neutral","negativ"))))))</f>
        <v>neutral</v>
      </c>
      <c r="Q6" s="1" t="str">
        <f>IF('Selbstbewertung - Schritt 2'!$E6&lt;&gt;"x","irrelevant",IF('I4.0 Einfluss'!Q6=4,"maximal",IF('I4.0 Einfluss'!Q6=3,"sehr hoch",IF('I4.0 Einfluss'!Q6=2,"hoch",IF('I4.0 Einfluss'!Q6=1,"gering",IF('I4.0 Einfluss'!Q6=0,"neutral","negativ"))))))</f>
        <v>gering</v>
      </c>
      <c r="R6" s="1" t="str">
        <f>IF('Selbstbewertung - Schritt 2'!$E6&lt;&gt;"x","irrelevant",IF('I4.0 Einfluss'!R6=4,"maximal",IF('I4.0 Einfluss'!R6=3,"sehr hoch",IF('I4.0 Einfluss'!R6=2,"hoch",IF('I4.0 Einfluss'!R6=1,"gering",IF('I4.0 Einfluss'!R6=0,"neutral","negativ"))))))</f>
        <v>gering</v>
      </c>
      <c r="S6" s="1" t="str">
        <f>IF('Selbstbewertung - Schritt 2'!$E6&lt;&gt;"x","irrelevant",IF('I4.0 Einfluss'!S6=4,"maximal",IF('I4.0 Einfluss'!S6=3,"sehr hoch",IF('I4.0 Einfluss'!S6=2,"hoch",IF('I4.0 Einfluss'!S6=1,"gering",IF('I4.0 Einfluss'!S6=0,"neutral","negativ"))))))</f>
        <v>gering</v>
      </c>
      <c r="T6" s="1" t="str">
        <f>IF('Selbstbewertung - Schritt 2'!$E6&lt;&gt;"x","irrelevant",IF('I4.0 Einfluss'!T6=4,"maximal",IF('I4.0 Einfluss'!T6=3,"sehr hoch",IF('I4.0 Einfluss'!T6=2,"hoch",IF('I4.0 Einfluss'!T6=1,"gering",IF('I4.0 Einfluss'!T6=0,"neutral","negativ"))))))</f>
        <v>neutral</v>
      </c>
    </row>
    <row r="7" spans="1:20" ht="60.75" customHeight="1" x14ac:dyDescent="0.25">
      <c r="A7" s="43"/>
      <c r="B7" s="44"/>
      <c r="C7" s="45"/>
      <c r="D7" s="5" t="s">
        <v>12</v>
      </c>
      <c r="E7" s="1" t="str">
        <f>IF('Selbstbewertung - Schritt 2'!$E7&lt;&gt;"x","irrelevant",IF('I4.0 Einfluss'!E7=4,"maximal",IF('I4.0 Einfluss'!E7=3,"sehr hoch",IF('I4.0 Einfluss'!E7=2,"hoch",IF('I4.0 Einfluss'!E7=1,"gering",IF('I4.0 Einfluss'!E7=0,"neutral","negativ"))))))</f>
        <v>irrelevant</v>
      </c>
      <c r="F7" s="1" t="str">
        <f>IF('Selbstbewertung - Schritt 2'!$E7&lt;&gt;"x","irrelevant",IF('I4.0 Einfluss'!F7=4,"maximal",IF('I4.0 Einfluss'!F7=3,"sehr hoch",IF('I4.0 Einfluss'!F7=2,"hoch",IF('I4.0 Einfluss'!F7=1,"gering",IF('I4.0 Einfluss'!F7=0,"neutral","negativ"))))))</f>
        <v>irrelevant</v>
      </c>
      <c r="G7" s="1" t="str">
        <f>IF('Selbstbewertung - Schritt 2'!$E7&lt;&gt;"x","irrelevant",IF('I4.0 Einfluss'!G7=4,"maximal",IF('I4.0 Einfluss'!G7=3,"sehr hoch",IF('I4.0 Einfluss'!G7=2,"hoch",IF('I4.0 Einfluss'!G7=1,"gering",IF('I4.0 Einfluss'!G7=0,"neutral","negativ"))))))</f>
        <v>irrelevant</v>
      </c>
      <c r="H7" s="1" t="str">
        <f>IF('Selbstbewertung - Schritt 2'!$E7&lt;&gt;"x","irrelevant",IF('I4.0 Einfluss'!H7=4,"maximal",IF('I4.0 Einfluss'!H7=3,"sehr hoch",IF('I4.0 Einfluss'!H7=2,"hoch",IF('I4.0 Einfluss'!H7=1,"gering",IF('I4.0 Einfluss'!H7=0,"neutral","negativ"))))))</f>
        <v>irrelevant</v>
      </c>
      <c r="I7" s="1" t="str">
        <f>IF('Selbstbewertung - Schritt 2'!$E7&lt;&gt;"x","irrelevant",IF('I4.0 Einfluss'!I7=4,"maximal",IF('I4.0 Einfluss'!I7=3,"sehr hoch",IF('I4.0 Einfluss'!I7=2,"hoch",IF('I4.0 Einfluss'!I7=1,"gering",IF('I4.0 Einfluss'!I7=0,"neutral","negativ"))))))</f>
        <v>irrelevant</v>
      </c>
      <c r="J7" s="1" t="str">
        <f>IF('Selbstbewertung - Schritt 2'!$E7&lt;&gt;"x","irrelevant",IF('I4.0 Einfluss'!J7=4,"maximal",IF('I4.0 Einfluss'!J7=3,"sehr hoch",IF('I4.0 Einfluss'!J7=2,"hoch",IF('I4.0 Einfluss'!J7=1,"gering",IF('I4.0 Einfluss'!J7=0,"neutral","negativ"))))))</f>
        <v>irrelevant</v>
      </c>
      <c r="K7" s="1" t="str">
        <f>IF('Selbstbewertung - Schritt 2'!$E7&lt;&gt;"x","irrelevant",IF('I4.0 Einfluss'!K7=4,"maximal",IF('I4.0 Einfluss'!K7=3,"sehr hoch",IF('I4.0 Einfluss'!K7=2,"hoch",IF('I4.0 Einfluss'!K7=1,"gering",IF('I4.0 Einfluss'!K7=0,"neutral","negativ"))))))</f>
        <v>irrelevant</v>
      </c>
      <c r="L7" s="1" t="str">
        <f>IF('Selbstbewertung - Schritt 2'!$E7&lt;&gt;"x","irrelevant",IF('I4.0 Einfluss'!L7=4,"maximal",IF('I4.0 Einfluss'!L7=3,"sehr hoch",IF('I4.0 Einfluss'!L7=2,"hoch",IF('I4.0 Einfluss'!L7=1,"gering",IF('I4.0 Einfluss'!L7=0,"neutral","negativ"))))))</f>
        <v>irrelevant</v>
      </c>
      <c r="M7" s="1" t="str">
        <f>IF('Selbstbewertung - Schritt 2'!$E7&lt;&gt;"x","irrelevant",IF('I4.0 Einfluss'!M7=4,"maximal",IF('I4.0 Einfluss'!M7=3,"sehr hoch",IF('I4.0 Einfluss'!M7=2,"hoch",IF('I4.0 Einfluss'!M7=1,"gering",IF('I4.0 Einfluss'!M7=0,"neutral","negativ"))))))</f>
        <v>irrelevant</v>
      </c>
      <c r="N7" s="1" t="str">
        <f>IF('Selbstbewertung - Schritt 2'!$E7&lt;&gt;"x","irrelevant",IF('I4.0 Einfluss'!N7=4,"maximal",IF('I4.0 Einfluss'!N7=3,"sehr hoch",IF('I4.0 Einfluss'!N7=2,"hoch",IF('I4.0 Einfluss'!N7=1,"gering",IF('I4.0 Einfluss'!N7=0,"neutral","negativ"))))))</f>
        <v>irrelevant</v>
      </c>
      <c r="O7" s="1" t="str">
        <f>IF('Selbstbewertung - Schritt 2'!$E7&lt;&gt;"x","irrelevant",IF('I4.0 Einfluss'!O7=4,"maximal",IF('I4.0 Einfluss'!O7=3,"sehr hoch",IF('I4.0 Einfluss'!O7=2,"hoch",IF('I4.0 Einfluss'!O7=1,"gering",IF('I4.0 Einfluss'!O7=0,"neutral","negativ"))))))</f>
        <v>irrelevant</v>
      </c>
      <c r="P7" s="1" t="str">
        <f>IF('Selbstbewertung - Schritt 2'!$E7&lt;&gt;"x","irrelevant",IF('I4.0 Einfluss'!P7=4,"maximal",IF('I4.0 Einfluss'!P7=3,"sehr hoch",IF('I4.0 Einfluss'!P7=2,"hoch",IF('I4.0 Einfluss'!P7=1,"gering",IF('I4.0 Einfluss'!P7=0,"neutral","negativ"))))))</f>
        <v>irrelevant</v>
      </c>
      <c r="Q7" s="1" t="str">
        <f>IF('Selbstbewertung - Schritt 2'!$E7&lt;&gt;"x","irrelevant",IF('I4.0 Einfluss'!Q7=4,"maximal",IF('I4.0 Einfluss'!Q7=3,"sehr hoch",IF('I4.0 Einfluss'!Q7=2,"hoch",IF('I4.0 Einfluss'!Q7=1,"gering",IF('I4.0 Einfluss'!Q7=0,"neutral","negativ"))))))</f>
        <v>irrelevant</v>
      </c>
      <c r="R7" s="1" t="str">
        <f>IF('Selbstbewertung - Schritt 2'!$E7&lt;&gt;"x","irrelevant",IF('I4.0 Einfluss'!R7=4,"maximal",IF('I4.0 Einfluss'!R7=3,"sehr hoch",IF('I4.0 Einfluss'!R7=2,"hoch",IF('I4.0 Einfluss'!R7=1,"gering",IF('I4.0 Einfluss'!R7=0,"neutral","negativ"))))))</f>
        <v>irrelevant</v>
      </c>
      <c r="S7" s="1" t="str">
        <f>IF('Selbstbewertung - Schritt 2'!$E7&lt;&gt;"x","irrelevant",IF('I4.0 Einfluss'!S7=4,"maximal",IF('I4.0 Einfluss'!S7=3,"sehr hoch",IF('I4.0 Einfluss'!S7=2,"hoch",IF('I4.0 Einfluss'!S7=1,"gering",IF('I4.0 Einfluss'!S7=0,"neutral","negativ"))))))</f>
        <v>irrelevant</v>
      </c>
      <c r="T7" s="1" t="str">
        <f>IF('Selbstbewertung - Schritt 2'!$E7&lt;&gt;"x","irrelevant",IF('I4.0 Einfluss'!T7=4,"maximal",IF('I4.0 Einfluss'!T7=3,"sehr hoch",IF('I4.0 Einfluss'!T7=2,"hoch",IF('I4.0 Einfluss'!T7=1,"gering",IF('I4.0 Einfluss'!T7=0,"neutral","negativ"))))))</f>
        <v>irrelevant</v>
      </c>
    </row>
    <row r="8" spans="1:20" ht="30.75" customHeight="1" x14ac:dyDescent="0.25">
      <c r="A8" s="43"/>
      <c r="B8" s="44" t="s">
        <v>3</v>
      </c>
      <c r="C8" s="45"/>
      <c r="D8" s="5" t="s">
        <v>13</v>
      </c>
      <c r="E8" s="1" t="str">
        <f>IF('Selbstbewertung - Schritt 2'!$E8&lt;&gt;"x","irrelevant",IF('I4.0 Einfluss'!E8=4,"maximal",IF('I4.0 Einfluss'!E8=3,"sehr hoch",IF('I4.0 Einfluss'!E8=2,"hoch",IF('I4.0 Einfluss'!E8=1,"gering",IF('I4.0 Einfluss'!E8=0,"neutral","negativ"))))))</f>
        <v>irrelevant</v>
      </c>
      <c r="F8" s="1" t="str">
        <f>IF('Selbstbewertung - Schritt 2'!$E8&lt;&gt;"x","irrelevant",IF('I4.0 Einfluss'!F8=4,"maximal",IF('I4.0 Einfluss'!F8=3,"sehr hoch",IF('I4.0 Einfluss'!F8=2,"hoch",IF('I4.0 Einfluss'!F8=1,"gering",IF('I4.0 Einfluss'!F8=0,"neutral","negativ"))))))</f>
        <v>irrelevant</v>
      </c>
      <c r="G8" s="1" t="str">
        <f>IF('Selbstbewertung - Schritt 2'!$E8&lt;&gt;"x","irrelevant",IF('I4.0 Einfluss'!G8=4,"maximal",IF('I4.0 Einfluss'!G8=3,"sehr hoch",IF('I4.0 Einfluss'!G8=2,"hoch",IF('I4.0 Einfluss'!G8=1,"gering",IF('I4.0 Einfluss'!G8=0,"neutral","negativ"))))))</f>
        <v>irrelevant</v>
      </c>
      <c r="H8" s="1" t="str">
        <f>IF('Selbstbewertung - Schritt 2'!$E8&lt;&gt;"x","irrelevant",IF('I4.0 Einfluss'!H8=4,"maximal",IF('I4.0 Einfluss'!H8=3,"sehr hoch",IF('I4.0 Einfluss'!H8=2,"hoch",IF('I4.0 Einfluss'!H8=1,"gering",IF('I4.0 Einfluss'!H8=0,"neutral","negativ"))))))</f>
        <v>irrelevant</v>
      </c>
      <c r="I8" s="1" t="str">
        <f>IF('Selbstbewertung - Schritt 2'!$E8&lt;&gt;"x","irrelevant",IF('I4.0 Einfluss'!I8=4,"maximal",IF('I4.0 Einfluss'!I8=3,"sehr hoch",IF('I4.0 Einfluss'!I8=2,"hoch",IF('I4.0 Einfluss'!I8=1,"gering",IF('I4.0 Einfluss'!I8=0,"neutral","negativ"))))))</f>
        <v>irrelevant</v>
      </c>
      <c r="J8" s="1" t="str">
        <f>IF('Selbstbewertung - Schritt 2'!$E8&lt;&gt;"x","irrelevant",IF('I4.0 Einfluss'!J8=4,"maximal",IF('I4.0 Einfluss'!J8=3,"sehr hoch",IF('I4.0 Einfluss'!J8=2,"hoch",IF('I4.0 Einfluss'!J8=1,"gering",IF('I4.0 Einfluss'!J8=0,"neutral","negativ"))))))</f>
        <v>irrelevant</v>
      </c>
      <c r="K8" s="1" t="str">
        <f>IF('Selbstbewertung - Schritt 2'!$E8&lt;&gt;"x","irrelevant",IF('I4.0 Einfluss'!K8=4,"maximal",IF('I4.0 Einfluss'!K8=3,"sehr hoch",IF('I4.0 Einfluss'!K8=2,"hoch",IF('I4.0 Einfluss'!K8=1,"gering",IF('I4.0 Einfluss'!K8=0,"neutral","negativ"))))))</f>
        <v>irrelevant</v>
      </c>
      <c r="L8" s="1" t="str">
        <f>IF('Selbstbewertung - Schritt 2'!$E8&lt;&gt;"x","irrelevant",IF('I4.0 Einfluss'!L8=4,"maximal",IF('I4.0 Einfluss'!L8=3,"sehr hoch",IF('I4.0 Einfluss'!L8=2,"hoch",IF('I4.0 Einfluss'!L8=1,"gering",IF('I4.0 Einfluss'!L8=0,"neutral","negativ"))))))</f>
        <v>irrelevant</v>
      </c>
      <c r="M8" s="1" t="str">
        <f>IF('Selbstbewertung - Schritt 2'!$E8&lt;&gt;"x","irrelevant",IF('I4.0 Einfluss'!M8=4,"maximal",IF('I4.0 Einfluss'!M8=3,"sehr hoch",IF('I4.0 Einfluss'!M8=2,"hoch",IF('I4.0 Einfluss'!M8=1,"gering",IF('I4.0 Einfluss'!M8=0,"neutral","negativ"))))))</f>
        <v>irrelevant</v>
      </c>
      <c r="N8" s="1" t="str">
        <f>IF('Selbstbewertung - Schritt 2'!$E8&lt;&gt;"x","irrelevant",IF('I4.0 Einfluss'!N8=4,"maximal",IF('I4.0 Einfluss'!N8=3,"sehr hoch",IF('I4.0 Einfluss'!N8=2,"hoch",IF('I4.0 Einfluss'!N8=1,"gering",IF('I4.0 Einfluss'!N8=0,"neutral","negativ"))))))</f>
        <v>irrelevant</v>
      </c>
      <c r="O8" s="1" t="str">
        <f>IF('Selbstbewertung - Schritt 2'!$E8&lt;&gt;"x","irrelevant",IF('I4.0 Einfluss'!O8=4,"maximal",IF('I4.0 Einfluss'!O8=3,"sehr hoch",IF('I4.0 Einfluss'!O8=2,"hoch",IF('I4.0 Einfluss'!O8=1,"gering",IF('I4.0 Einfluss'!O8=0,"neutral","negativ"))))))</f>
        <v>irrelevant</v>
      </c>
      <c r="P8" s="1" t="str">
        <f>IF('Selbstbewertung - Schritt 2'!$E8&lt;&gt;"x","irrelevant",IF('I4.0 Einfluss'!P8=4,"maximal",IF('I4.0 Einfluss'!P8=3,"sehr hoch",IF('I4.0 Einfluss'!P8=2,"hoch",IF('I4.0 Einfluss'!P8=1,"gering",IF('I4.0 Einfluss'!P8=0,"neutral","negativ"))))))</f>
        <v>irrelevant</v>
      </c>
      <c r="Q8" s="1" t="str">
        <f>IF('Selbstbewertung - Schritt 2'!$E8&lt;&gt;"x","irrelevant",IF('I4.0 Einfluss'!Q8=4,"maximal",IF('I4.0 Einfluss'!Q8=3,"sehr hoch",IF('I4.0 Einfluss'!Q8=2,"hoch",IF('I4.0 Einfluss'!Q8=1,"gering",IF('I4.0 Einfluss'!Q8=0,"neutral","negativ"))))))</f>
        <v>irrelevant</v>
      </c>
      <c r="R8" s="1" t="str">
        <f>IF('Selbstbewertung - Schritt 2'!$E8&lt;&gt;"x","irrelevant",IF('I4.0 Einfluss'!R8=4,"maximal",IF('I4.0 Einfluss'!R8=3,"sehr hoch",IF('I4.0 Einfluss'!R8=2,"hoch",IF('I4.0 Einfluss'!R8=1,"gering",IF('I4.0 Einfluss'!R8=0,"neutral","negativ"))))))</f>
        <v>irrelevant</v>
      </c>
      <c r="S8" s="1" t="str">
        <f>IF('Selbstbewertung - Schritt 2'!$E8&lt;&gt;"x","irrelevant",IF('I4.0 Einfluss'!S8=4,"maximal",IF('I4.0 Einfluss'!S8=3,"sehr hoch",IF('I4.0 Einfluss'!S8=2,"hoch",IF('I4.0 Einfluss'!S8=1,"gering",IF('I4.0 Einfluss'!S8=0,"neutral","negativ"))))))</f>
        <v>irrelevant</v>
      </c>
      <c r="T8" s="1" t="str">
        <f>IF('Selbstbewertung - Schritt 2'!$E8&lt;&gt;"x","irrelevant",IF('I4.0 Einfluss'!T8=4,"maximal",IF('I4.0 Einfluss'!T8=3,"sehr hoch",IF('I4.0 Einfluss'!T8=2,"hoch",IF('I4.0 Einfluss'!T8=1,"gering",IF('I4.0 Einfluss'!T8=0,"neutral","negativ"))))))</f>
        <v>irrelevant</v>
      </c>
    </row>
    <row r="9" spans="1:20" ht="30.75" customHeight="1" x14ac:dyDescent="0.25">
      <c r="A9" s="43"/>
      <c r="B9" s="44"/>
      <c r="C9" s="45"/>
      <c r="D9" s="5" t="s">
        <v>14</v>
      </c>
      <c r="E9" s="1" t="str">
        <f>IF('Selbstbewertung - Schritt 2'!$E9&lt;&gt;"x","irrelevant",IF('I4.0 Einfluss'!E9=4,"maximal",IF('I4.0 Einfluss'!E9=3,"sehr hoch",IF('I4.0 Einfluss'!E9=2,"hoch",IF('I4.0 Einfluss'!E9=1,"gering",IF('I4.0 Einfluss'!E9=0,"neutral","negativ"))))))</f>
        <v>irrelevant</v>
      </c>
      <c r="F9" s="1" t="str">
        <f>IF('Selbstbewertung - Schritt 2'!$E9&lt;&gt;"x","irrelevant",IF('I4.0 Einfluss'!F9=4,"maximal",IF('I4.0 Einfluss'!F9=3,"sehr hoch",IF('I4.0 Einfluss'!F9=2,"hoch",IF('I4.0 Einfluss'!F9=1,"gering",IF('I4.0 Einfluss'!F9=0,"neutral","negativ"))))))</f>
        <v>irrelevant</v>
      </c>
      <c r="G9" s="1" t="str">
        <f>IF('Selbstbewertung - Schritt 2'!$E9&lt;&gt;"x","irrelevant",IF('I4.0 Einfluss'!G9=4,"maximal",IF('I4.0 Einfluss'!G9=3,"sehr hoch",IF('I4.0 Einfluss'!G9=2,"hoch",IF('I4.0 Einfluss'!G9=1,"gering",IF('I4.0 Einfluss'!G9=0,"neutral","negativ"))))))</f>
        <v>irrelevant</v>
      </c>
      <c r="H9" s="1" t="str">
        <f>IF('Selbstbewertung - Schritt 2'!$E9&lt;&gt;"x","irrelevant",IF('I4.0 Einfluss'!H9=4,"maximal",IF('I4.0 Einfluss'!H9=3,"sehr hoch",IF('I4.0 Einfluss'!H9=2,"hoch",IF('I4.0 Einfluss'!H9=1,"gering",IF('I4.0 Einfluss'!H9=0,"neutral","negativ"))))))</f>
        <v>irrelevant</v>
      </c>
      <c r="I9" s="1" t="str">
        <f>IF('Selbstbewertung - Schritt 2'!$E9&lt;&gt;"x","irrelevant",IF('I4.0 Einfluss'!I9=4,"maximal",IF('I4.0 Einfluss'!I9=3,"sehr hoch",IF('I4.0 Einfluss'!I9=2,"hoch",IF('I4.0 Einfluss'!I9=1,"gering",IF('I4.0 Einfluss'!I9=0,"neutral","negativ"))))))</f>
        <v>irrelevant</v>
      </c>
      <c r="J9" s="1" t="str">
        <f>IF('Selbstbewertung - Schritt 2'!$E9&lt;&gt;"x","irrelevant",IF('I4.0 Einfluss'!J9=4,"maximal",IF('I4.0 Einfluss'!J9=3,"sehr hoch",IF('I4.0 Einfluss'!J9=2,"hoch",IF('I4.0 Einfluss'!J9=1,"gering",IF('I4.0 Einfluss'!J9=0,"neutral","negativ"))))))</f>
        <v>irrelevant</v>
      </c>
      <c r="K9" s="1" t="str">
        <f>IF('Selbstbewertung - Schritt 2'!$E9&lt;&gt;"x","irrelevant",IF('I4.0 Einfluss'!K9=4,"maximal",IF('I4.0 Einfluss'!K9=3,"sehr hoch",IF('I4.0 Einfluss'!K9=2,"hoch",IF('I4.0 Einfluss'!K9=1,"gering",IF('I4.0 Einfluss'!K9=0,"neutral","negativ"))))))</f>
        <v>irrelevant</v>
      </c>
      <c r="L9" s="1" t="str">
        <f>IF('Selbstbewertung - Schritt 2'!$E9&lt;&gt;"x","irrelevant",IF('I4.0 Einfluss'!L9=4,"maximal",IF('I4.0 Einfluss'!L9=3,"sehr hoch",IF('I4.0 Einfluss'!L9=2,"hoch",IF('I4.0 Einfluss'!L9=1,"gering",IF('I4.0 Einfluss'!L9=0,"neutral","negativ"))))))</f>
        <v>irrelevant</v>
      </c>
      <c r="M9" s="1" t="str">
        <f>IF('Selbstbewertung - Schritt 2'!$E9&lt;&gt;"x","irrelevant",IF('I4.0 Einfluss'!M9=4,"maximal",IF('I4.0 Einfluss'!M9=3,"sehr hoch",IF('I4.0 Einfluss'!M9=2,"hoch",IF('I4.0 Einfluss'!M9=1,"gering",IF('I4.0 Einfluss'!M9=0,"neutral","negativ"))))))</f>
        <v>irrelevant</v>
      </c>
      <c r="N9" s="1" t="str">
        <f>IF('Selbstbewertung - Schritt 2'!$E9&lt;&gt;"x","irrelevant",IF('I4.0 Einfluss'!N9=4,"maximal",IF('I4.0 Einfluss'!N9=3,"sehr hoch",IF('I4.0 Einfluss'!N9=2,"hoch",IF('I4.0 Einfluss'!N9=1,"gering",IF('I4.0 Einfluss'!N9=0,"neutral","negativ"))))))</f>
        <v>irrelevant</v>
      </c>
      <c r="O9" s="1" t="str">
        <f>IF('Selbstbewertung - Schritt 2'!$E9&lt;&gt;"x","irrelevant",IF('I4.0 Einfluss'!O9=4,"maximal",IF('I4.0 Einfluss'!O9=3,"sehr hoch",IF('I4.0 Einfluss'!O9=2,"hoch",IF('I4.0 Einfluss'!O9=1,"gering",IF('I4.0 Einfluss'!O9=0,"neutral","negativ"))))))</f>
        <v>irrelevant</v>
      </c>
      <c r="P9" s="1" t="str">
        <f>IF('Selbstbewertung - Schritt 2'!$E9&lt;&gt;"x","irrelevant",IF('I4.0 Einfluss'!P9=4,"maximal",IF('I4.0 Einfluss'!P9=3,"sehr hoch",IF('I4.0 Einfluss'!P9=2,"hoch",IF('I4.0 Einfluss'!P9=1,"gering",IF('I4.0 Einfluss'!P9=0,"neutral","negativ"))))))</f>
        <v>irrelevant</v>
      </c>
      <c r="Q9" s="1" t="str">
        <f>IF('Selbstbewertung - Schritt 2'!$E9&lt;&gt;"x","irrelevant",IF('I4.0 Einfluss'!Q9=4,"maximal",IF('I4.0 Einfluss'!Q9=3,"sehr hoch",IF('I4.0 Einfluss'!Q9=2,"hoch",IF('I4.0 Einfluss'!Q9=1,"gering",IF('I4.0 Einfluss'!Q9=0,"neutral","negativ"))))))</f>
        <v>irrelevant</v>
      </c>
      <c r="R9" s="1" t="str">
        <f>IF('Selbstbewertung - Schritt 2'!$E9&lt;&gt;"x","irrelevant",IF('I4.0 Einfluss'!R9=4,"maximal",IF('I4.0 Einfluss'!R9=3,"sehr hoch",IF('I4.0 Einfluss'!R9=2,"hoch",IF('I4.0 Einfluss'!R9=1,"gering",IF('I4.0 Einfluss'!R9=0,"neutral","negativ"))))))</f>
        <v>irrelevant</v>
      </c>
      <c r="S9" s="1" t="str">
        <f>IF('Selbstbewertung - Schritt 2'!$E9&lt;&gt;"x","irrelevant",IF('I4.0 Einfluss'!S9=4,"maximal",IF('I4.0 Einfluss'!S9=3,"sehr hoch",IF('I4.0 Einfluss'!S9=2,"hoch",IF('I4.0 Einfluss'!S9=1,"gering",IF('I4.0 Einfluss'!S9=0,"neutral","negativ"))))))</f>
        <v>irrelevant</v>
      </c>
      <c r="T9" s="1" t="str">
        <f>IF('Selbstbewertung - Schritt 2'!$E9&lt;&gt;"x","irrelevant",IF('I4.0 Einfluss'!T9=4,"maximal",IF('I4.0 Einfluss'!T9=3,"sehr hoch",IF('I4.0 Einfluss'!T9=2,"hoch",IF('I4.0 Einfluss'!T9=1,"gering",IF('I4.0 Einfluss'!T9=0,"neutral","negativ"))))))</f>
        <v>irrelevant</v>
      </c>
    </row>
    <row r="10" spans="1:20" ht="30.75" customHeight="1" x14ac:dyDescent="0.25">
      <c r="A10" s="43"/>
      <c r="B10" s="44"/>
      <c r="C10" s="45"/>
      <c r="D10" s="5" t="s">
        <v>15</v>
      </c>
      <c r="E10" s="1" t="str">
        <f>IF('Selbstbewertung - Schritt 2'!$E10&lt;&gt;"x","irrelevant",IF('I4.0 Einfluss'!E10=4,"maximal",IF('I4.0 Einfluss'!E10=3,"sehr hoch",IF('I4.0 Einfluss'!E10=2,"hoch",IF('I4.0 Einfluss'!E10=1,"gering",IF('I4.0 Einfluss'!E10=0,"neutral","negativ"))))))</f>
        <v>sehr hoch</v>
      </c>
      <c r="F10" s="1" t="str">
        <f>IF('Selbstbewertung - Schritt 2'!$E10&lt;&gt;"x","irrelevant",IF('I4.0 Einfluss'!F10=4,"maximal",IF('I4.0 Einfluss'!F10=3,"sehr hoch",IF('I4.0 Einfluss'!F10=2,"hoch",IF('I4.0 Einfluss'!F10=1,"gering",IF('I4.0 Einfluss'!F10=0,"neutral","negativ"))))))</f>
        <v>neutral</v>
      </c>
      <c r="G10" s="1" t="str">
        <f>IF('Selbstbewertung - Schritt 2'!$E10&lt;&gt;"x","irrelevant",IF('I4.0 Einfluss'!G10=4,"maximal",IF('I4.0 Einfluss'!G10=3,"sehr hoch",IF('I4.0 Einfluss'!G10=2,"hoch",IF('I4.0 Einfluss'!G10=1,"gering",IF('I4.0 Einfluss'!G10=0,"neutral","negativ"))))))</f>
        <v>neutral</v>
      </c>
      <c r="H10" s="1" t="str">
        <f>IF('Selbstbewertung - Schritt 2'!$E10&lt;&gt;"x","irrelevant",IF('I4.0 Einfluss'!H10=4,"maximal",IF('I4.0 Einfluss'!H10=3,"sehr hoch",IF('I4.0 Einfluss'!H10=2,"hoch",IF('I4.0 Einfluss'!H10=1,"gering",IF('I4.0 Einfluss'!H10=0,"neutral","negativ"))))))</f>
        <v>hoch</v>
      </c>
      <c r="I10" s="1" t="str">
        <f>IF('Selbstbewertung - Schritt 2'!$E10&lt;&gt;"x","irrelevant",IF('I4.0 Einfluss'!I10=4,"maximal",IF('I4.0 Einfluss'!I10=3,"sehr hoch",IF('I4.0 Einfluss'!I10=2,"hoch",IF('I4.0 Einfluss'!I10=1,"gering",IF('I4.0 Einfluss'!I10=0,"neutral","negativ"))))))</f>
        <v>neutral</v>
      </c>
      <c r="J10" s="1" t="str">
        <f>IF('Selbstbewertung - Schritt 2'!$E10&lt;&gt;"x","irrelevant",IF('I4.0 Einfluss'!J10=4,"maximal",IF('I4.0 Einfluss'!J10=3,"sehr hoch",IF('I4.0 Einfluss'!J10=2,"hoch",IF('I4.0 Einfluss'!J10=1,"gering",IF('I4.0 Einfluss'!J10=0,"neutral","negativ"))))))</f>
        <v>neutral</v>
      </c>
      <c r="K10" s="1" t="str">
        <f>IF('Selbstbewertung - Schritt 2'!$E10&lt;&gt;"x","irrelevant",IF('I4.0 Einfluss'!K10=4,"maximal",IF('I4.0 Einfluss'!K10=3,"sehr hoch",IF('I4.0 Einfluss'!K10=2,"hoch",IF('I4.0 Einfluss'!K10=1,"gering",IF('I4.0 Einfluss'!K10=0,"neutral","negativ"))))))</f>
        <v>hoch</v>
      </c>
      <c r="L10" s="1" t="str">
        <f>IF('Selbstbewertung - Schritt 2'!$E10&lt;&gt;"x","irrelevant",IF('I4.0 Einfluss'!L10=4,"maximal",IF('I4.0 Einfluss'!L10=3,"sehr hoch",IF('I4.0 Einfluss'!L10=2,"hoch",IF('I4.0 Einfluss'!L10=1,"gering",IF('I4.0 Einfluss'!L10=0,"neutral","negativ"))))))</f>
        <v>hoch</v>
      </c>
      <c r="M10" s="1" t="str">
        <f>IF('Selbstbewertung - Schritt 2'!$E10&lt;&gt;"x","irrelevant",IF('I4.0 Einfluss'!M10=4,"maximal",IF('I4.0 Einfluss'!M10=3,"sehr hoch",IF('I4.0 Einfluss'!M10=2,"hoch",IF('I4.0 Einfluss'!M10=1,"gering",IF('I4.0 Einfluss'!M10=0,"neutral","negativ"))))))</f>
        <v>sehr hoch</v>
      </c>
      <c r="N10" s="1" t="str">
        <f>IF('Selbstbewertung - Schritt 2'!$E10&lt;&gt;"x","irrelevant",IF('I4.0 Einfluss'!N10=4,"maximal",IF('I4.0 Einfluss'!N10=3,"sehr hoch",IF('I4.0 Einfluss'!N10=2,"hoch",IF('I4.0 Einfluss'!N10=1,"gering",IF('I4.0 Einfluss'!N10=0,"neutral","negativ"))))))</f>
        <v>neutral</v>
      </c>
      <c r="O10" s="1" t="str">
        <f>IF('Selbstbewertung - Schritt 2'!$E10&lt;&gt;"x","irrelevant",IF('I4.0 Einfluss'!O10=4,"maximal",IF('I4.0 Einfluss'!O10=3,"sehr hoch",IF('I4.0 Einfluss'!O10=2,"hoch",IF('I4.0 Einfluss'!O10=1,"gering",IF('I4.0 Einfluss'!O10=0,"neutral","negativ"))))))</f>
        <v>gering</v>
      </c>
      <c r="P10" s="1" t="str">
        <f>IF('Selbstbewertung - Schritt 2'!$E10&lt;&gt;"x","irrelevant",IF('I4.0 Einfluss'!P10=4,"maximal",IF('I4.0 Einfluss'!P10=3,"sehr hoch",IF('I4.0 Einfluss'!P10=2,"hoch",IF('I4.0 Einfluss'!P10=1,"gering",IF('I4.0 Einfluss'!P10=0,"neutral","negativ"))))))</f>
        <v>neutral</v>
      </c>
      <c r="Q10" s="1" t="str">
        <f>IF('Selbstbewertung - Schritt 2'!$E10&lt;&gt;"x","irrelevant",IF('I4.0 Einfluss'!Q10=4,"maximal",IF('I4.0 Einfluss'!Q10=3,"sehr hoch",IF('I4.0 Einfluss'!Q10=2,"hoch",IF('I4.0 Einfluss'!Q10=1,"gering",IF('I4.0 Einfluss'!Q10=0,"neutral","negativ"))))))</f>
        <v>sehr hoch</v>
      </c>
      <c r="R10" s="1" t="str">
        <f>IF('Selbstbewertung - Schritt 2'!$E10&lt;&gt;"x","irrelevant",IF('I4.0 Einfluss'!R10=4,"maximal",IF('I4.0 Einfluss'!R10=3,"sehr hoch",IF('I4.0 Einfluss'!R10=2,"hoch",IF('I4.0 Einfluss'!R10=1,"gering",IF('I4.0 Einfluss'!R10=0,"neutral","negativ"))))))</f>
        <v>neutral</v>
      </c>
      <c r="S10" s="1" t="str">
        <f>IF('Selbstbewertung - Schritt 2'!$E10&lt;&gt;"x","irrelevant",IF('I4.0 Einfluss'!S10=4,"maximal",IF('I4.0 Einfluss'!S10=3,"sehr hoch",IF('I4.0 Einfluss'!S10=2,"hoch",IF('I4.0 Einfluss'!S10=1,"gering",IF('I4.0 Einfluss'!S10=0,"neutral","negativ"))))))</f>
        <v>neutral</v>
      </c>
      <c r="T10" s="1" t="str">
        <f>IF('Selbstbewertung - Schritt 2'!$E10&lt;&gt;"x","irrelevant",IF('I4.0 Einfluss'!T10=4,"maximal",IF('I4.0 Einfluss'!T10=3,"sehr hoch",IF('I4.0 Einfluss'!T10=2,"hoch",IF('I4.0 Einfluss'!T10=1,"gering",IF('I4.0 Einfluss'!T10=0,"neutral","negativ"))))))</f>
        <v>neutral</v>
      </c>
    </row>
    <row r="11" spans="1:20" ht="90.75" customHeight="1" x14ac:dyDescent="0.25">
      <c r="A11" s="43"/>
      <c r="B11" s="44"/>
      <c r="C11" s="45"/>
      <c r="D11" s="5" t="s">
        <v>16</v>
      </c>
      <c r="E11" s="1" t="str">
        <f>IF('Selbstbewertung - Schritt 2'!$E11&lt;&gt;"x","irrelevant",IF('I4.0 Einfluss'!E11=4,"maximal",IF('I4.0 Einfluss'!E11=3,"sehr hoch",IF('I4.0 Einfluss'!E11=2,"hoch",IF('I4.0 Einfluss'!E11=1,"gering",IF('I4.0 Einfluss'!E11=0,"neutral","negativ"))))))</f>
        <v>irrelevant</v>
      </c>
      <c r="F11" s="1" t="str">
        <f>IF('Selbstbewertung - Schritt 2'!$E11&lt;&gt;"x","irrelevant",IF('I4.0 Einfluss'!F11=4,"maximal",IF('I4.0 Einfluss'!F11=3,"sehr hoch",IF('I4.0 Einfluss'!F11=2,"hoch",IF('I4.0 Einfluss'!F11=1,"gering",IF('I4.0 Einfluss'!F11=0,"neutral","negativ"))))))</f>
        <v>irrelevant</v>
      </c>
      <c r="G11" s="1" t="str">
        <f>IF('Selbstbewertung - Schritt 2'!$E11&lt;&gt;"x","irrelevant",IF('I4.0 Einfluss'!G11=4,"maximal",IF('I4.0 Einfluss'!G11=3,"sehr hoch",IF('I4.0 Einfluss'!G11=2,"hoch",IF('I4.0 Einfluss'!G11=1,"gering",IF('I4.0 Einfluss'!G11=0,"neutral","negativ"))))))</f>
        <v>irrelevant</v>
      </c>
      <c r="H11" s="1" t="str">
        <f>IF('Selbstbewertung - Schritt 2'!$E11&lt;&gt;"x","irrelevant",IF('I4.0 Einfluss'!H11=4,"maximal",IF('I4.0 Einfluss'!H11=3,"sehr hoch",IF('I4.0 Einfluss'!H11=2,"hoch",IF('I4.0 Einfluss'!H11=1,"gering",IF('I4.0 Einfluss'!H11=0,"neutral","negativ"))))))</f>
        <v>irrelevant</v>
      </c>
      <c r="I11" s="1" t="str">
        <f>IF('Selbstbewertung - Schritt 2'!$E11&lt;&gt;"x","irrelevant",IF('I4.0 Einfluss'!I11=4,"maximal",IF('I4.0 Einfluss'!I11=3,"sehr hoch",IF('I4.0 Einfluss'!I11=2,"hoch",IF('I4.0 Einfluss'!I11=1,"gering",IF('I4.0 Einfluss'!I11=0,"neutral","negativ"))))))</f>
        <v>irrelevant</v>
      </c>
      <c r="J11" s="1" t="str">
        <f>IF('Selbstbewertung - Schritt 2'!$E11&lt;&gt;"x","irrelevant",IF('I4.0 Einfluss'!J11=4,"maximal",IF('I4.0 Einfluss'!J11=3,"sehr hoch",IF('I4.0 Einfluss'!J11=2,"hoch",IF('I4.0 Einfluss'!J11=1,"gering",IF('I4.0 Einfluss'!J11=0,"neutral","negativ"))))))</f>
        <v>irrelevant</v>
      </c>
      <c r="K11" s="1" t="str">
        <f>IF('Selbstbewertung - Schritt 2'!$E11&lt;&gt;"x","irrelevant",IF('I4.0 Einfluss'!K11=4,"maximal",IF('I4.0 Einfluss'!K11=3,"sehr hoch",IF('I4.0 Einfluss'!K11=2,"hoch",IF('I4.0 Einfluss'!K11=1,"gering",IF('I4.0 Einfluss'!K11=0,"neutral","negativ"))))))</f>
        <v>irrelevant</v>
      </c>
      <c r="L11" s="1" t="str">
        <f>IF('Selbstbewertung - Schritt 2'!$E11&lt;&gt;"x","irrelevant",IF('I4.0 Einfluss'!L11=4,"maximal",IF('I4.0 Einfluss'!L11=3,"sehr hoch",IF('I4.0 Einfluss'!L11=2,"hoch",IF('I4.0 Einfluss'!L11=1,"gering",IF('I4.0 Einfluss'!L11=0,"neutral","negativ"))))))</f>
        <v>irrelevant</v>
      </c>
      <c r="M11" s="1" t="str">
        <f>IF('Selbstbewertung - Schritt 2'!$E11&lt;&gt;"x","irrelevant",IF('I4.0 Einfluss'!M11=4,"maximal",IF('I4.0 Einfluss'!M11=3,"sehr hoch",IF('I4.0 Einfluss'!M11=2,"hoch",IF('I4.0 Einfluss'!M11=1,"gering",IF('I4.0 Einfluss'!M11=0,"neutral","negativ"))))))</f>
        <v>irrelevant</v>
      </c>
      <c r="N11" s="1" t="str">
        <f>IF('Selbstbewertung - Schritt 2'!$E11&lt;&gt;"x","irrelevant",IF('I4.0 Einfluss'!N11=4,"maximal",IF('I4.0 Einfluss'!N11=3,"sehr hoch",IF('I4.0 Einfluss'!N11=2,"hoch",IF('I4.0 Einfluss'!N11=1,"gering",IF('I4.0 Einfluss'!N11=0,"neutral","negativ"))))))</f>
        <v>irrelevant</v>
      </c>
      <c r="O11" s="1" t="str">
        <f>IF('Selbstbewertung - Schritt 2'!$E11&lt;&gt;"x","irrelevant",IF('I4.0 Einfluss'!O11=4,"maximal",IF('I4.0 Einfluss'!O11=3,"sehr hoch",IF('I4.0 Einfluss'!O11=2,"hoch",IF('I4.0 Einfluss'!O11=1,"gering",IF('I4.0 Einfluss'!O11=0,"neutral","negativ"))))))</f>
        <v>irrelevant</v>
      </c>
      <c r="P11" s="1" t="str">
        <f>IF('Selbstbewertung - Schritt 2'!$E11&lt;&gt;"x","irrelevant",IF('I4.0 Einfluss'!P11=4,"maximal",IF('I4.0 Einfluss'!P11=3,"sehr hoch",IF('I4.0 Einfluss'!P11=2,"hoch",IF('I4.0 Einfluss'!P11=1,"gering",IF('I4.0 Einfluss'!P11=0,"neutral","negativ"))))))</f>
        <v>irrelevant</v>
      </c>
      <c r="Q11" s="1" t="str">
        <f>IF('Selbstbewertung - Schritt 2'!$E11&lt;&gt;"x","irrelevant",IF('I4.0 Einfluss'!Q11=4,"maximal",IF('I4.0 Einfluss'!Q11=3,"sehr hoch",IF('I4.0 Einfluss'!Q11=2,"hoch",IF('I4.0 Einfluss'!Q11=1,"gering",IF('I4.0 Einfluss'!Q11=0,"neutral","negativ"))))))</f>
        <v>irrelevant</v>
      </c>
      <c r="R11" s="1" t="str">
        <f>IF('Selbstbewertung - Schritt 2'!$E11&lt;&gt;"x","irrelevant",IF('I4.0 Einfluss'!R11=4,"maximal",IF('I4.0 Einfluss'!R11=3,"sehr hoch",IF('I4.0 Einfluss'!R11=2,"hoch",IF('I4.0 Einfluss'!R11=1,"gering",IF('I4.0 Einfluss'!R11=0,"neutral","negativ"))))))</f>
        <v>irrelevant</v>
      </c>
      <c r="S11" s="1" t="str">
        <f>IF('Selbstbewertung - Schritt 2'!$E11&lt;&gt;"x","irrelevant",IF('I4.0 Einfluss'!S11=4,"maximal",IF('I4.0 Einfluss'!S11=3,"sehr hoch",IF('I4.0 Einfluss'!S11=2,"hoch",IF('I4.0 Einfluss'!S11=1,"gering",IF('I4.0 Einfluss'!S11=0,"neutral","negativ"))))))</f>
        <v>irrelevant</v>
      </c>
      <c r="T11" s="1" t="str">
        <f>IF('Selbstbewertung - Schritt 2'!$E11&lt;&gt;"x","irrelevant",IF('I4.0 Einfluss'!T11=4,"maximal",IF('I4.0 Einfluss'!T11=3,"sehr hoch",IF('I4.0 Einfluss'!T11=2,"hoch",IF('I4.0 Einfluss'!T11=1,"gering",IF('I4.0 Einfluss'!T11=0,"neutral","negativ"))))))</f>
        <v>irrelevant</v>
      </c>
    </row>
    <row r="12" spans="1:20" ht="30.75" customHeight="1" x14ac:dyDescent="0.25">
      <c r="A12" s="43"/>
      <c r="B12" s="44" t="s">
        <v>4</v>
      </c>
      <c r="C12" s="45"/>
      <c r="D12" s="5" t="s">
        <v>17</v>
      </c>
      <c r="E12" s="1" t="str">
        <f>IF('Selbstbewertung - Schritt 2'!$E12&lt;&gt;"x","irrelevant",IF('I4.0 Einfluss'!E12=4,"maximal",IF('I4.0 Einfluss'!E12=3,"sehr hoch",IF('I4.0 Einfluss'!E12=2,"hoch",IF('I4.0 Einfluss'!E12=1,"gering",IF('I4.0 Einfluss'!E12=0,"neutral","negativ"))))))</f>
        <v>irrelevant</v>
      </c>
      <c r="F12" s="1" t="str">
        <f>IF('Selbstbewertung - Schritt 2'!$E12&lt;&gt;"x","irrelevant",IF('I4.0 Einfluss'!F12=4,"maximal",IF('I4.0 Einfluss'!F12=3,"sehr hoch",IF('I4.0 Einfluss'!F12=2,"hoch",IF('I4.0 Einfluss'!F12=1,"gering",IF('I4.0 Einfluss'!F12=0,"neutral","negativ"))))))</f>
        <v>irrelevant</v>
      </c>
      <c r="G12" s="1" t="str">
        <f>IF('Selbstbewertung - Schritt 2'!$E12&lt;&gt;"x","irrelevant",IF('I4.0 Einfluss'!G12=4,"maximal",IF('I4.0 Einfluss'!G12=3,"sehr hoch",IF('I4.0 Einfluss'!G12=2,"hoch",IF('I4.0 Einfluss'!G12=1,"gering",IF('I4.0 Einfluss'!G12=0,"neutral","negativ"))))))</f>
        <v>irrelevant</v>
      </c>
      <c r="H12" s="1" t="str">
        <f>IF('Selbstbewertung - Schritt 2'!$E12&lt;&gt;"x","irrelevant",IF('I4.0 Einfluss'!H12=4,"maximal",IF('I4.0 Einfluss'!H12=3,"sehr hoch",IF('I4.0 Einfluss'!H12=2,"hoch",IF('I4.0 Einfluss'!H12=1,"gering",IF('I4.0 Einfluss'!H12=0,"neutral","negativ"))))))</f>
        <v>irrelevant</v>
      </c>
      <c r="I12" s="1" t="str">
        <f>IF('Selbstbewertung - Schritt 2'!$E12&lt;&gt;"x","irrelevant",IF('I4.0 Einfluss'!I12=4,"maximal",IF('I4.0 Einfluss'!I12=3,"sehr hoch",IF('I4.0 Einfluss'!I12=2,"hoch",IF('I4.0 Einfluss'!I12=1,"gering",IF('I4.0 Einfluss'!I12=0,"neutral","negativ"))))))</f>
        <v>irrelevant</v>
      </c>
      <c r="J12" s="1" t="str">
        <f>IF('Selbstbewertung - Schritt 2'!$E12&lt;&gt;"x","irrelevant",IF('I4.0 Einfluss'!J12=4,"maximal",IF('I4.0 Einfluss'!J12=3,"sehr hoch",IF('I4.0 Einfluss'!J12=2,"hoch",IF('I4.0 Einfluss'!J12=1,"gering",IF('I4.0 Einfluss'!J12=0,"neutral","negativ"))))))</f>
        <v>irrelevant</v>
      </c>
      <c r="K12" s="1" t="str">
        <f>IF('Selbstbewertung - Schritt 2'!$E12&lt;&gt;"x","irrelevant",IF('I4.0 Einfluss'!K12=4,"maximal",IF('I4.0 Einfluss'!K12=3,"sehr hoch",IF('I4.0 Einfluss'!K12=2,"hoch",IF('I4.0 Einfluss'!K12=1,"gering",IF('I4.0 Einfluss'!K12=0,"neutral","negativ"))))))</f>
        <v>irrelevant</v>
      </c>
      <c r="L12" s="1" t="str">
        <f>IF('Selbstbewertung - Schritt 2'!$E12&lt;&gt;"x","irrelevant",IF('I4.0 Einfluss'!L12=4,"maximal",IF('I4.0 Einfluss'!L12=3,"sehr hoch",IF('I4.0 Einfluss'!L12=2,"hoch",IF('I4.0 Einfluss'!L12=1,"gering",IF('I4.0 Einfluss'!L12=0,"neutral","negativ"))))))</f>
        <v>irrelevant</v>
      </c>
      <c r="M12" s="1" t="str">
        <f>IF('Selbstbewertung - Schritt 2'!$E12&lt;&gt;"x","irrelevant",IF('I4.0 Einfluss'!M12=4,"maximal",IF('I4.0 Einfluss'!M12=3,"sehr hoch",IF('I4.0 Einfluss'!M12=2,"hoch",IF('I4.0 Einfluss'!M12=1,"gering",IF('I4.0 Einfluss'!M12=0,"neutral","negativ"))))))</f>
        <v>irrelevant</v>
      </c>
      <c r="N12" s="1" t="str">
        <f>IF('Selbstbewertung - Schritt 2'!$E12&lt;&gt;"x","irrelevant",IF('I4.0 Einfluss'!N12=4,"maximal",IF('I4.0 Einfluss'!N12=3,"sehr hoch",IF('I4.0 Einfluss'!N12=2,"hoch",IF('I4.0 Einfluss'!N12=1,"gering",IF('I4.0 Einfluss'!N12=0,"neutral","negativ"))))))</f>
        <v>irrelevant</v>
      </c>
      <c r="O12" s="1" t="str">
        <f>IF('Selbstbewertung - Schritt 2'!$E12&lt;&gt;"x","irrelevant",IF('I4.0 Einfluss'!O12=4,"maximal",IF('I4.0 Einfluss'!O12=3,"sehr hoch",IF('I4.0 Einfluss'!O12=2,"hoch",IF('I4.0 Einfluss'!O12=1,"gering",IF('I4.0 Einfluss'!O12=0,"neutral","negativ"))))))</f>
        <v>irrelevant</v>
      </c>
      <c r="P12" s="1" t="str">
        <f>IF('Selbstbewertung - Schritt 2'!$E12&lt;&gt;"x","irrelevant",IF('I4.0 Einfluss'!P12=4,"maximal",IF('I4.0 Einfluss'!P12=3,"sehr hoch",IF('I4.0 Einfluss'!P12=2,"hoch",IF('I4.0 Einfluss'!P12=1,"gering",IF('I4.0 Einfluss'!P12=0,"neutral","negativ"))))))</f>
        <v>irrelevant</v>
      </c>
      <c r="Q12" s="1" t="str">
        <f>IF('Selbstbewertung - Schritt 2'!$E12&lt;&gt;"x","irrelevant",IF('I4.0 Einfluss'!Q12=4,"maximal",IF('I4.0 Einfluss'!Q12=3,"sehr hoch",IF('I4.0 Einfluss'!Q12=2,"hoch",IF('I4.0 Einfluss'!Q12=1,"gering",IF('I4.0 Einfluss'!Q12=0,"neutral","negativ"))))))</f>
        <v>irrelevant</v>
      </c>
      <c r="R12" s="1" t="str">
        <f>IF('Selbstbewertung - Schritt 2'!$E12&lt;&gt;"x","irrelevant",IF('I4.0 Einfluss'!R12=4,"maximal",IF('I4.0 Einfluss'!R12=3,"sehr hoch",IF('I4.0 Einfluss'!R12=2,"hoch",IF('I4.0 Einfluss'!R12=1,"gering",IF('I4.0 Einfluss'!R12=0,"neutral","negativ"))))))</f>
        <v>irrelevant</v>
      </c>
      <c r="S12" s="1" t="str">
        <f>IF('Selbstbewertung - Schritt 2'!$E12&lt;&gt;"x","irrelevant",IF('I4.0 Einfluss'!S12=4,"maximal",IF('I4.0 Einfluss'!S12=3,"sehr hoch",IF('I4.0 Einfluss'!S12=2,"hoch",IF('I4.0 Einfluss'!S12=1,"gering",IF('I4.0 Einfluss'!S12=0,"neutral","negativ"))))))</f>
        <v>irrelevant</v>
      </c>
      <c r="T12" s="1" t="str">
        <f>IF('Selbstbewertung - Schritt 2'!$E12&lt;&gt;"x","irrelevant",IF('I4.0 Einfluss'!T12=4,"maximal",IF('I4.0 Einfluss'!T12=3,"sehr hoch",IF('I4.0 Einfluss'!T12=2,"hoch",IF('I4.0 Einfluss'!T12=1,"gering",IF('I4.0 Einfluss'!T12=0,"neutral","negativ"))))))</f>
        <v>irrelevant</v>
      </c>
    </row>
    <row r="13" spans="1:20" ht="30.75" customHeight="1" x14ac:dyDescent="0.25">
      <c r="A13" s="43"/>
      <c r="B13" s="44"/>
      <c r="C13" s="45"/>
      <c r="D13" s="5" t="s">
        <v>18</v>
      </c>
      <c r="E13" s="1" t="str">
        <f>IF('Selbstbewertung - Schritt 2'!$E13&lt;&gt;"x","irrelevant",IF('I4.0 Einfluss'!E13=4,"maximal",IF('I4.0 Einfluss'!E13=3,"sehr hoch",IF('I4.0 Einfluss'!E13=2,"hoch",IF('I4.0 Einfluss'!E13=1,"gering",IF('I4.0 Einfluss'!E13=0,"neutral","negativ"))))))</f>
        <v>irrelevant</v>
      </c>
      <c r="F13" s="1" t="str">
        <f>IF('Selbstbewertung - Schritt 2'!$E13&lt;&gt;"x","irrelevant",IF('I4.0 Einfluss'!F13=4,"maximal",IF('I4.0 Einfluss'!F13=3,"sehr hoch",IF('I4.0 Einfluss'!F13=2,"hoch",IF('I4.0 Einfluss'!F13=1,"gering",IF('I4.0 Einfluss'!F13=0,"neutral","negativ"))))))</f>
        <v>irrelevant</v>
      </c>
      <c r="G13" s="1" t="str">
        <f>IF('Selbstbewertung - Schritt 2'!$E13&lt;&gt;"x","irrelevant",IF('I4.0 Einfluss'!G13=4,"maximal",IF('I4.0 Einfluss'!G13=3,"sehr hoch",IF('I4.0 Einfluss'!G13=2,"hoch",IF('I4.0 Einfluss'!G13=1,"gering",IF('I4.0 Einfluss'!G13=0,"neutral","negativ"))))))</f>
        <v>irrelevant</v>
      </c>
      <c r="H13" s="1" t="str">
        <f>IF('Selbstbewertung - Schritt 2'!$E13&lt;&gt;"x","irrelevant",IF('I4.0 Einfluss'!H13=4,"maximal",IF('I4.0 Einfluss'!H13=3,"sehr hoch",IF('I4.0 Einfluss'!H13=2,"hoch",IF('I4.0 Einfluss'!H13=1,"gering",IF('I4.0 Einfluss'!H13=0,"neutral","negativ"))))))</f>
        <v>irrelevant</v>
      </c>
      <c r="I13" s="1" t="str">
        <f>IF('Selbstbewertung - Schritt 2'!$E13&lt;&gt;"x","irrelevant",IF('I4.0 Einfluss'!I13=4,"maximal",IF('I4.0 Einfluss'!I13=3,"sehr hoch",IF('I4.0 Einfluss'!I13=2,"hoch",IF('I4.0 Einfluss'!I13=1,"gering",IF('I4.0 Einfluss'!I13=0,"neutral","negativ"))))))</f>
        <v>irrelevant</v>
      </c>
      <c r="J13" s="1" t="str">
        <f>IF('Selbstbewertung - Schritt 2'!$E13&lt;&gt;"x","irrelevant",IF('I4.0 Einfluss'!J13=4,"maximal",IF('I4.0 Einfluss'!J13=3,"sehr hoch",IF('I4.0 Einfluss'!J13=2,"hoch",IF('I4.0 Einfluss'!J13=1,"gering",IF('I4.0 Einfluss'!J13=0,"neutral","negativ"))))))</f>
        <v>irrelevant</v>
      </c>
      <c r="K13" s="1" t="str">
        <f>IF('Selbstbewertung - Schritt 2'!$E13&lt;&gt;"x","irrelevant",IF('I4.0 Einfluss'!K13=4,"maximal",IF('I4.0 Einfluss'!K13=3,"sehr hoch",IF('I4.0 Einfluss'!K13=2,"hoch",IF('I4.0 Einfluss'!K13=1,"gering",IF('I4.0 Einfluss'!K13=0,"neutral","negativ"))))))</f>
        <v>irrelevant</v>
      </c>
      <c r="L13" s="1" t="str">
        <f>IF('Selbstbewertung - Schritt 2'!$E13&lt;&gt;"x","irrelevant",IF('I4.0 Einfluss'!L13=4,"maximal",IF('I4.0 Einfluss'!L13=3,"sehr hoch",IF('I4.0 Einfluss'!L13=2,"hoch",IF('I4.0 Einfluss'!L13=1,"gering",IF('I4.0 Einfluss'!L13=0,"neutral","negativ"))))))</f>
        <v>irrelevant</v>
      </c>
      <c r="M13" s="1" t="str">
        <f>IF('Selbstbewertung - Schritt 2'!$E13&lt;&gt;"x","irrelevant",IF('I4.0 Einfluss'!M13=4,"maximal",IF('I4.0 Einfluss'!M13=3,"sehr hoch",IF('I4.0 Einfluss'!M13=2,"hoch",IF('I4.0 Einfluss'!M13=1,"gering",IF('I4.0 Einfluss'!M13=0,"neutral","negativ"))))))</f>
        <v>irrelevant</v>
      </c>
      <c r="N13" s="1" t="str">
        <f>IF('Selbstbewertung - Schritt 2'!$E13&lt;&gt;"x","irrelevant",IF('I4.0 Einfluss'!N13=4,"maximal",IF('I4.0 Einfluss'!N13=3,"sehr hoch",IF('I4.0 Einfluss'!N13=2,"hoch",IF('I4.0 Einfluss'!N13=1,"gering",IF('I4.0 Einfluss'!N13=0,"neutral","negativ"))))))</f>
        <v>irrelevant</v>
      </c>
      <c r="O13" s="1" t="str">
        <f>IF('Selbstbewertung - Schritt 2'!$E13&lt;&gt;"x","irrelevant",IF('I4.0 Einfluss'!O13=4,"maximal",IF('I4.0 Einfluss'!O13=3,"sehr hoch",IF('I4.0 Einfluss'!O13=2,"hoch",IF('I4.0 Einfluss'!O13=1,"gering",IF('I4.0 Einfluss'!O13=0,"neutral","negativ"))))))</f>
        <v>irrelevant</v>
      </c>
      <c r="P13" s="1" t="str">
        <f>IF('Selbstbewertung - Schritt 2'!$E13&lt;&gt;"x","irrelevant",IF('I4.0 Einfluss'!P13=4,"maximal",IF('I4.0 Einfluss'!P13=3,"sehr hoch",IF('I4.0 Einfluss'!P13=2,"hoch",IF('I4.0 Einfluss'!P13=1,"gering",IF('I4.0 Einfluss'!P13=0,"neutral","negativ"))))))</f>
        <v>irrelevant</v>
      </c>
      <c r="Q13" s="1" t="str">
        <f>IF('Selbstbewertung - Schritt 2'!$E13&lt;&gt;"x","irrelevant",IF('I4.0 Einfluss'!Q13=4,"maximal",IF('I4.0 Einfluss'!Q13=3,"sehr hoch",IF('I4.0 Einfluss'!Q13=2,"hoch",IF('I4.0 Einfluss'!Q13=1,"gering",IF('I4.0 Einfluss'!Q13=0,"neutral","negativ"))))))</f>
        <v>irrelevant</v>
      </c>
      <c r="R13" s="1" t="str">
        <f>IF('Selbstbewertung - Schritt 2'!$E13&lt;&gt;"x","irrelevant",IF('I4.0 Einfluss'!R13=4,"maximal",IF('I4.0 Einfluss'!R13=3,"sehr hoch",IF('I4.0 Einfluss'!R13=2,"hoch",IF('I4.0 Einfluss'!R13=1,"gering",IF('I4.0 Einfluss'!R13=0,"neutral","negativ"))))))</f>
        <v>irrelevant</v>
      </c>
      <c r="S13" s="1" t="str">
        <f>IF('Selbstbewertung - Schritt 2'!$E13&lt;&gt;"x","irrelevant",IF('I4.0 Einfluss'!S13=4,"maximal",IF('I4.0 Einfluss'!S13=3,"sehr hoch",IF('I4.0 Einfluss'!S13=2,"hoch",IF('I4.0 Einfluss'!S13=1,"gering",IF('I4.0 Einfluss'!S13=0,"neutral","negativ"))))))</f>
        <v>irrelevant</v>
      </c>
      <c r="T13" s="1" t="str">
        <f>IF('Selbstbewertung - Schritt 2'!$E13&lt;&gt;"x","irrelevant",IF('I4.0 Einfluss'!T13=4,"maximal",IF('I4.0 Einfluss'!T13=3,"sehr hoch",IF('I4.0 Einfluss'!T13=2,"hoch",IF('I4.0 Einfluss'!T13=1,"gering",IF('I4.0 Einfluss'!T13=0,"neutral","negativ"))))))</f>
        <v>irrelevant</v>
      </c>
    </row>
    <row r="14" spans="1:20" ht="45.75" customHeight="1" x14ac:dyDescent="0.25">
      <c r="A14" s="43"/>
      <c r="B14" s="44"/>
      <c r="C14" s="45"/>
      <c r="D14" s="5" t="s">
        <v>19</v>
      </c>
      <c r="E14" s="1" t="str">
        <f>IF('Selbstbewertung - Schritt 2'!$E14&lt;&gt;"x","irrelevant",IF('I4.0 Einfluss'!E14=4,"maximal",IF('I4.0 Einfluss'!E14=3,"sehr hoch",IF('I4.0 Einfluss'!E14=2,"hoch",IF('I4.0 Einfluss'!E14=1,"gering",IF('I4.0 Einfluss'!E14=0,"neutral","negativ"))))))</f>
        <v>sehr hoch</v>
      </c>
      <c r="F14" s="1" t="str">
        <f>IF('Selbstbewertung - Schritt 2'!$E14&lt;&gt;"x","irrelevant",IF('I4.0 Einfluss'!F14=4,"maximal",IF('I4.0 Einfluss'!F14=3,"sehr hoch",IF('I4.0 Einfluss'!F14=2,"hoch",IF('I4.0 Einfluss'!F14=1,"gering",IF('I4.0 Einfluss'!F14=0,"neutral","negativ"))))))</f>
        <v>gering</v>
      </c>
      <c r="G14" s="1" t="str">
        <f>IF('Selbstbewertung - Schritt 2'!$E14&lt;&gt;"x","irrelevant",IF('I4.0 Einfluss'!G14=4,"maximal",IF('I4.0 Einfluss'!G14=3,"sehr hoch",IF('I4.0 Einfluss'!G14=2,"hoch",IF('I4.0 Einfluss'!G14=1,"gering",IF('I4.0 Einfluss'!G14=0,"neutral","negativ"))))))</f>
        <v>gering</v>
      </c>
      <c r="H14" s="1" t="str">
        <f>IF('Selbstbewertung - Schritt 2'!$E14&lt;&gt;"x","irrelevant",IF('I4.0 Einfluss'!H14=4,"maximal",IF('I4.0 Einfluss'!H14=3,"sehr hoch",IF('I4.0 Einfluss'!H14=2,"hoch",IF('I4.0 Einfluss'!H14=1,"gering",IF('I4.0 Einfluss'!H14=0,"neutral","negativ"))))))</f>
        <v>sehr hoch</v>
      </c>
      <c r="I14" s="1" t="str">
        <f>IF('Selbstbewertung - Schritt 2'!$E14&lt;&gt;"x","irrelevant",IF('I4.0 Einfluss'!I14=4,"maximal",IF('I4.0 Einfluss'!I14=3,"sehr hoch",IF('I4.0 Einfluss'!I14=2,"hoch",IF('I4.0 Einfluss'!I14=1,"gering",IF('I4.0 Einfluss'!I14=0,"neutral","negativ"))))))</f>
        <v>gering</v>
      </c>
      <c r="J14" s="1" t="str">
        <f>IF('Selbstbewertung - Schritt 2'!$E14&lt;&gt;"x","irrelevant",IF('I4.0 Einfluss'!J14=4,"maximal",IF('I4.0 Einfluss'!J14=3,"sehr hoch",IF('I4.0 Einfluss'!J14=2,"hoch",IF('I4.0 Einfluss'!J14=1,"gering",IF('I4.0 Einfluss'!J14=0,"neutral","negativ"))))))</f>
        <v>maximal</v>
      </c>
      <c r="K14" s="1" t="str">
        <f>IF('Selbstbewertung - Schritt 2'!$E14&lt;&gt;"x","irrelevant",IF('I4.0 Einfluss'!K14=4,"maximal",IF('I4.0 Einfluss'!K14=3,"sehr hoch",IF('I4.0 Einfluss'!K14=2,"hoch",IF('I4.0 Einfluss'!K14=1,"gering",IF('I4.0 Einfluss'!K14=0,"neutral","negativ"))))))</f>
        <v>hoch</v>
      </c>
      <c r="L14" s="1" t="str">
        <f>IF('Selbstbewertung - Schritt 2'!$E14&lt;&gt;"x","irrelevant",IF('I4.0 Einfluss'!L14=4,"maximal",IF('I4.0 Einfluss'!L14=3,"sehr hoch",IF('I4.0 Einfluss'!L14=2,"hoch",IF('I4.0 Einfluss'!L14=1,"gering",IF('I4.0 Einfluss'!L14=0,"neutral","negativ"))))))</f>
        <v>gering</v>
      </c>
      <c r="M14" s="1" t="str">
        <f>IF('Selbstbewertung - Schritt 2'!$E14&lt;&gt;"x","irrelevant",IF('I4.0 Einfluss'!M14=4,"maximal",IF('I4.0 Einfluss'!M14=3,"sehr hoch",IF('I4.0 Einfluss'!M14=2,"hoch",IF('I4.0 Einfluss'!M14=1,"gering",IF('I4.0 Einfluss'!M14=0,"neutral","negativ"))))))</f>
        <v>neutral</v>
      </c>
      <c r="N14" s="1" t="str">
        <f>IF('Selbstbewertung - Schritt 2'!$E14&lt;&gt;"x","irrelevant",IF('I4.0 Einfluss'!N14=4,"maximal",IF('I4.0 Einfluss'!N14=3,"sehr hoch",IF('I4.0 Einfluss'!N14=2,"hoch",IF('I4.0 Einfluss'!N14=1,"gering",IF('I4.0 Einfluss'!N14=0,"neutral","negativ"))))))</f>
        <v>sehr hoch</v>
      </c>
      <c r="O14" s="1" t="str">
        <f>IF('Selbstbewertung - Schritt 2'!$E14&lt;&gt;"x","irrelevant",IF('I4.0 Einfluss'!O14=4,"maximal",IF('I4.0 Einfluss'!O14=3,"sehr hoch",IF('I4.0 Einfluss'!O14=2,"hoch",IF('I4.0 Einfluss'!O14=1,"gering",IF('I4.0 Einfluss'!O14=0,"neutral","negativ"))))))</f>
        <v>hoch</v>
      </c>
      <c r="P14" s="1" t="str">
        <f>IF('Selbstbewertung - Schritt 2'!$E14&lt;&gt;"x","irrelevant",IF('I4.0 Einfluss'!P14=4,"maximal",IF('I4.0 Einfluss'!P14=3,"sehr hoch",IF('I4.0 Einfluss'!P14=2,"hoch",IF('I4.0 Einfluss'!P14=1,"gering",IF('I4.0 Einfluss'!P14=0,"neutral","negativ"))))))</f>
        <v>gering</v>
      </c>
      <c r="Q14" s="1" t="str">
        <f>IF('Selbstbewertung - Schritt 2'!$E14&lt;&gt;"x","irrelevant",IF('I4.0 Einfluss'!Q14=4,"maximal",IF('I4.0 Einfluss'!Q14=3,"sehr hoch",IF('I4.0 Einfluss'!Q14=2,"hoch",IF('I4.0 Einfluss'!Q14=1,"gering",IF('I4.0 Einfluss'!Q14=0,"neutral","negativ"))))))</f>
        <v>sehr hoch</v>
      </c>
      <c r="R14" s="1" t="str">
        <f>IF('Selbstbewertung - Schritt 2'!$E14&lt;&gt;"x","irrelevant",IF('I4.0 Einfluss'!R14=4,"maximal",IF('I4.0 Einfluss'!R14=3,"sehr hoch",IF('I4.0 Einfluss'!R14=2,"hoch",IF('I4.0 Einfluss'!R14=1,"gering",IF('I4.0 Einfluss'!R14=0,"neutral","negativ"))))))</f>
        <v>hoch</v>
      </c>
      <c r="S14" s="1" t="str">
        <f>IF('Selbstbewertung - Schritt 2'!$E14&lt;&gt;"x","irrelevant",IF('I4.0 Einfluss'!S14=4,"maximal",IF('I4.0 Einfluss'!S14=3,"sehr hoch",IF('I4.0 Einfluss'!S14=2,"hoch",IF('I4.0 Einfluss'!S14=1,"gering",IF('I4.0 Einfluss'!S14=0,"neutral","negativ"))))))</f>
        <v>hoch</v>
      </c>
      <c r="T14" s="1" t="str">
        <f>IF('Selbstbewertung - Schritt 2'!$E14&lt;&gt;"x","irrelevant",IF('I4.0 Einfluss'!T14=4,"maximal",IF('I4.0 Einfluss'!T14=3,"sehr hoch",IF('I4.0 Einfluss'!T14=2,"hoch",IF('I4.0 Einfluss'!T14=1,"gering",IF('I4.0 Einfluss'!T14=0,"neutral","negativ"))))))</f>
        <v>gering</v>
      </c>
    </row>
    <row r="15" spans="1:20" ht="45.75" customHeight="1" x14ac:dyDescent="0.25">
      <c r="A15" s="43"/>
      <c r="B15" s="44"/>
      <c r="C15" s="45"/>
      <c r="D15" s="5" t="s">
        <v>20</v>
      </c>
      <c r="E15" s="1" t="str">
        <f>IF('Selbstbewertung - Schritt 2'!$E15&lt;&gt;"x","irrelevant",IF('I4.0 Einfluss'!E15=4,"maximal",IF('I4.0 Einfluss'!E15=3,"sehr hoch",IF('I4.0 Einfluss'!E15=2,"hoch",IF('I4.0 Einfluss'!E15=1,"gering",IF('I4.0 Einfluss'!E15=0,"neutral","negativ"))))))</f>
        <v>irrelevant</v>
      </c>
      <c r="F15" s="1" t="str">
        <f>IF('Selbstbewertung - Schritt 2'!$E15&lt;&gt;"x","irrelevant",IF('I4.0 Einfluss'!F15=4,"maximal",IF('I4.0 Einfluss'!F15=3,"sehr hoch",IF('I4.0 Einfluss'!F15=2,"hoch",IF('I4.0 Einfluss'!F15=1,"gering",IF('I4.0 Einfluss'!F15=0,"neutral","negativ"))))))</f>
        <v>irrelevant</v>
      </c>
      <c r="G15" s="1" t="str">
        <f>IF('Selbstbewertung - Schritt 2'!$E15&lt;&gt;"x","irrelevant",IF('I4.0 Einfluss'!G15=4,"maximal",IF('I4.0 Einfluss'!G15=3,"sehr hoch",IF('I4.0 Einfluss'!G15=2,"hoch",IF('I4.0 Einfluss'!G15=1,"gering",IF('I4.0 Einfluss'!G15=0,"neutral","negativ"))))))</f>
        <v>irrelevant</v>
      </c>
      <c r="H15" s="1" t="str">
        <f>IF('Selbstbewertung - Schritt 2'!$E15&lt;&gt;"x","irrelevant",IF('I4.0 Einfluss'!H15=4,"maximal",IF('I4.0 Einfluss'!H15=3,"sehr hoch",IF('I4.0 Einfluss'!H15=2,"hoch",IF('I4.0 Einfluss'!H15=1,"gering",IF('I4.0 Einfluss'!H15=0,"neutral","negativ"))))))</f>
        <v>irrelevant</v>
      </c>
      <c r="I15" s="1" t="str">
        <f>IF('Selbstbewertung - Schritt 2'!$E15&lt;&gt;"x","irrelevant",IF('I4.0 Einfluss'!I15=4,"maximal",IF('I4.0 Einfluss'!I15=3,"sehr hoch",IF('I4.0 Einfluss'!I15=2,"hoch",IF('I4.0 Einfluss'!I15=1,"gering",IF('I4.0 Einfluss'!I15=0,"neutral","negativ"))))))</f>
        <v>irrelevant</v>
      </c>
      <c r="J15" s="1" t="str">
        <f>IF('Selbstbewertung - Schritt 2'!$E15&lt;&gt;"x","irrelevant",IF('I4.0 Einfluss'!J15=4,"maximal",IF('I4.0 Einfluss'!J15=3,"sehr hoch",IF('I4.0 Einfluss'!J15=2,"hoch",IF('I4.0 Einfluss'!J15=1,"gering",IF('I4.0 Einfluss'!J15=0,"neutral","negativ"))))))</f>
        <v>irrelevant</v>
      </c>
      <c r="K15" s="1" t="str">
        <f>IF('Selbstbewertung - Schritt 2'!$E15&lt;&gt;"x","irrelevant",IF('I4.0 Einfluss'!K15=4,"maximal",IF('I4.0 Einfluss'!K15=3,"sehr hoch",IF('I4.0 Einfluss'!K15=2,"hoch",IF('I4.0 Einfluss'!K15=1,"gering",IF('I4.0 Einfluss'!K15=0,"neutral","negativ"))))))</f>
        <v>irrelevant</v>
      </c>
      <c r="L15" s="1" t="str">
        <f>IF('Selbstbewertung - Schritt 2'!$E15&lt;&gt;"x","irrelevant",IF('I4.0 Einfluss'!L15=4,"maximal",IF('I4.0 Einfluss'!L15=3,"sehr hoch",IF('I4.0 Einfluss'!L15=2,"hoch",IF('I4.0 Einfluss'!L15=1,"gering",IF('I4.0 Einfluss'!L15=0,"neutral","negativ"))))))</f>
        <v>irrelevant</v>
      </c>
      <c r="M15" s="1" t="str">
        <f>IF('Selbstbewertung - Schritt 2'!$E15&lt;&gt;"x","irrelevant",IF('I4.0 Einfluss'!M15=4,"maximal",IF('I4.0 Einfluss'!M15=3,"sehr hoch",IF('I4.0 Einfluss'!M15=2,"hoch",IF('I4.0 Einfluss'!M15=1,"gering",IF('I4.0 Einfluss'!M15=0,"neutral","negativ"))))))</f>
        <v>irrelevant</v>
      </c>
      <c r="N15" s="1" t="str">
        <f>IF('Selbstbewertung - Schritt 2'!$E15&lt;&gt;"x","irrelevant",IF('I4.0 Einfluss'!N15=4,"maximal",IF('I4.0 Einfluss'!N15=3,"sehr hoch",IF('I4.0 Einfluss'!N15=2,"hoch",IF('I4.0 Einfluss'!N15=1,"gering",IF('I4.0 Einfluss'!N15=0,"neutral","negativ"))))))</f>
        <v>irrelevant</v>
      </c>
      <c r="O15" s="1" t="str">
        <f>IF('Selbstbewertung - Schritt 2'!$E15&lt;&gt;"x","irrelevant",IF('I4.0 Einfluss'!O15=4,"maximal",IF('I4.0 Einfluss'!O15=3,"sehr hoch",IF('I4.0 Einfluss'!O15=2,"hoch",IF('I4.0 Einfluss'!O15=1,"gering",IF('I4.0 Einfluss'!O15=0,"neutral","negativ"))))))</f>
        <v>irrelevant</v>
      </c>
      <c r="P15" s="1" t="str">
        <f>IF('Selbstbewertung - Schritt 2'!$E15&lt;&gt;"x","irrelevant",IF('I4.0 Einfluss'!P15=4,"maximal",IF('I4.0 Einfluss'!P15=3,"sehr hoch",IF('I4.0 Einfluss'!P15=2,"hoch",IF('I4.0 Einfluss'!P15=1,"gering",IF('I4.0 Einfluss'!P15=0,"neutral","negativ"))))))</f>
        <v>irrelevant</v>
      </c>
      <c r="Q15" s="1" t="str">
        <f>IF('Selbstbewertung - Schritt 2'!$E15&lt;&gt;"x","irrelevant",IF('I4.0 Einfluss'!Q15=4,"maximal",IF('I4.0 Einfluss'!Q15=3,"sehr hoch",IF('I4.0 Einfluss'!Q15=2,"hoch",IF('I4.0 Einfluss'!Q15=1,"gering",IF('I4.0 Einfluss'!Q15=0,"neutral","negativ"))))))</f>
        <v>irrelevant</v>
      </c>
      <c r="R15" s="1" t="str">
        <f>IF('Selbstbewertung - Schritt 2'!$E15&lt;&gt;"x","irrelevant",IF('I4.0 Einfluss'!R15=4,"maximal",IF('I4.0 Einfluss'!R15=3,"sehr hoch",IF('I4.0 Einfluss'!R15=2,"hoch",IF('I4.0 Einfluss'!R15=1,"gering",IF('I4.0 Einfluss'!R15=0,"neutral","negativ"))))))</f>
        <v>irrelevant</v>
      </c>
      <c r="S15" s="1" t="str">
        <f>IF('Selbstbewertung - Schritt 2'!$E15&lt;&gt;"x","irrelevant",IF('I4.0 Einfluss'!S15=4,"maximal",IF('I4.0 Einfluss'!S15=3,"sehr hoch",IF('I4.0 Einfluss'!S15=2,"hoch",IF('I4.0 Einfluss'!S15=1,"gering",IF('I4.0 Einfluss'!S15=0,"neutral","negativ"))))))</f>
        <v>irrelevant</v>
      </c>
      <c r="T15" s="1" t="str">
        <f>IF('Selbstbewertung - Schritt 2'!$E15&lt;&gt;"x","irrelevant",IF('I4.0 Einfluss'!T15=4,"maximal",IF('I4.0 Einfluss'!T15=3,"sehr hoch",IF('I4.0 Einfluss'!T15=2,"hoch",IF('I4.0 Einfluss'!T15=1,"gering",IF('I4.0 Einfluss'!T15=0,"neutral","negativ"))))))</f>
        <v>irrelevant</v>
      </c>
    </row>
    <row r="16" spans="1:20" ht="45.75" customHeight="1" x14ac:dyDescent="0.25">
      <c r="A16" s="43"/>
      <c r="B16" s="44"/>
      <c r="C16" s="45"/>
      <c r="D16" s="5" t="s">
        <v>21</v>
      </c>
      <c r="E16" s="1" t="str">
        <f>IF('Selbstbewertung - Schritt 2'!$E16&lt;&gt;"x","irrelevant",IF('I4.0 Einfluss'!E16=4,"maximal",IF('I4.0 Einfluss'!E16=3,"sehr hoch",IF('I4.0 Einfluss'!E16=2,"hoch",IF('I4.0 Einfluss'!E16=1,"gering",IF('I4.0 Einfluss'!E16=0,"neutral","negativ"))))))</f>
        <v>irrelevant</v>
      </c>
      <c r="F16" s="1" t="str">
        <f>IF('Selbstbewertung - Schritt 2'!$E16&lt;&gt;"x","irrelevant",IF('I4.0 Einfluss'!F16=4,"maximal",IF('I4.0 Einfluss'!F16=3,"sehr hoch",IF('I4.0 Einfluss'!F16=2,"hoch",IF('I4.0 Einfluss'!F16=1,"gering",IF('I4.0 Einfluss'!F16=0,"neutral","negativ"))))))</f>
        <v>irrelevant</v>
      </c>
      <c r="G16" s="1" t="str">
        <f>IF('Selbstbewertung - Schritt 2'!$E16&lt;&gt;"x","irrelevant",IF('I4.0 Einfluss'!G16=4,"maximal",IF('I4.0 Einfluss'!G16=3,"sehr hoch",IF('I4.0 Einfluss'!G16=2,"hoch",IF('I4.0 Einfluss'!G16=1,"gering",IF('I4.0 Einfluss'!G16=0,"neutral","negativ"))))))</f>
        <v>irrelevant</v>
      </c>
      <c r="H16" s="1" t="str">
        <f>IF('Selbstbewertung - Schritt 2'!$E16&lt;&gt;"x","irrelevant",IF('I4.0 Einfluss'!H16=4,"maximal",IF('I4.0 Einfluss'!H16=3,"sehr hoch",IF('I4.0 Einfluss'!H16=2,"hoch",IF('I4.0 Einfluss'!H16=1,"gering",IF('I4.0 Einfluss'!H16=0,"neutral","negativ"))))))</f>
        <v>irrelevant</v>
      </c>
      <c r="I16" s="1" t="str">
        <f>IF('Selbstbewertung - Schritt 2'!$E16&lt;&gt;"x","irrelevant",IF('I4.0 Einfluss'!I16=4,"maximal",IF('I4.0 Einfluss'!I16=3,"sehr hoch",IF('I4.0 Einfluss'!I16=2,"hoch",IF('I4.0 Einfluss'!I16=1,"gering",IF('I4.0 Einfluss'!I16=0,"neutral","negativ"))))))</f>
        <v>irrelevant</v>
      </c>
      <c r="J16" s="1" t="str">
        <f>IF('Selbstbewertung - Schritt 2'!$E16&lt;&gt;"x","irrelevant",IF('I4.0 Einfluss'!J16=4,"maximal",IF('I4.0 Einfluss'!J16=3,"sehr hoch",IF('I4.0 Einfluss'!J16=2,"hoch",IF('I4.0 Einfluss'!J16=1,"gering",IF('I4.0 Einfluss'!J16=0,"neutral","negativ"))))))</f>
        <v>irrelevant</v>
      </c>
      <c r="K16" s="1" t="str">
        <f>IF('Selbstbewertung - Schritt 2'!$E16&lt;&gt;"x","irrelevant",IF('I4.0 Einfluss'!K16=4,"maximal",IF('I4.0 Einfluss'!K16=3,"sehr hoch",IF('I4.0 Einfluss'!K16=2,"hoch",IF('I4.0 Einfluss'!K16=1,"gering",IF('I4.0 Einfluss'!K16=0,"neutral","negativ"))))))</f>
        <v>irrelevant</v>
      </c>
      <c r="L16" s="1" t="str">
        <f>IF('Selbstbewertung - Schritt 2'!$E16&lt;&gt;"x","irrelevant",IF('I4.0 Einfluss'!L16=4,"maximal",IF('I4.0 Einfluss'!L16=3,"sehr hoch",IF('I4.0 Einfluss'!L16=2,"hoch",IF('I4.0 Einfluss'!L16=1,"gering",IF('I4.0 Einfluss'!L16=0,"neutral","negativ"))))))</f>
        <v>irrelevant</v>
      </c>
      <c r="M16" s="1" t="str">
        <f>IF('Selbstbewertung - Schritt 2'!$E16&lt;&gt;"x","irrelevant",IF('I4.0 Einfluss'!M16=4,"maximal",IF('I4.0 Einfluss'!M16=3,"sehr hoch",IF('I4.0 Einfluss'!M16=2,"hoch",IF('I4.0 Einfluss'!M16=1,"gering",IF('I4.0 Einfluss'!M16=0,"neutral","negativ"))))))</f>
        <v>irrelevant</v>
      </c>
      <c r="N16" s="1" t="str">
        <f>IF('Selbstbewertung - Schritt 2'!$E16&lt;&gt;"x","irrelevant",IF('I4.0 Einfluss'!N16=4,"maximal",IF('I4.0 Einfluss'!N16=3,"sehr hoch",IF('I4.0 Einfluss'!N16=2,"hoch",IF('I4.0 Einfluss'!N16=1,"gering",IF('I4.0 Einfluss'!N16=0,"neutral","negativ"))))))</f>
        <v>irrelevant</v>
      </c>
      <c r="O16" s="1" t="str">
        <f>IF('Selbstbewertung - Schritt 2'!$E16&lt;&gt;"x","irrelevant",IF('I4.0 Einfluss'!O16=4,"maximal",IF('I4.0 Einfluss'!O16=3,"sehr hoch",IF('I4.0 Einfluss'!O16=2,"hoch",IF('I4.0 Einfluss'!O16=1,"gering",IF('I4.0 Einfluss'!O16=0,"neutral","negativ"))))))</f>
        <v>irrelevant</v>
      </c>
      <c r="P16" s="1" t="str">
        <f>IF('Selbstbewertung - Schritt 2'!$E16&lt;&gt;"x","irrelevant",IF('I4.0 Einfluss'!P16=4,"maximal",IF('I4.0 Einfluss'!P16=3,"sehr hoch",IF('I4.0 Einfluss'!P16=2,"hoch",IF('I4.0 Einfluss'!P16=1,"gering",IF('I4.0 Einfluss'!P16=0,"neutral","negativ"))))))</f>
        <v>irrelevant</v>
      </c>
      <c r="Q16" s="1" t="str">
        <f>IF('Selbstbewertung - Schritt 2'!$E16&lt;&gt;"x","irrelevant",IF('I4.0 Einfluss'!Q16=4,"maximal",IF('I4.0 Einfluss'!Q16=3,"sehr hoch",IF('I4.0 Einfluss'!Q16=2,"hoch",IF('I4.0 Einfluss'!Q16=1,"gering",IF('I4.0 Einfluss'!Q16=0,"neutral","negativ"))))))</f>
        <v>irrelevant</v>
      </c>
      <c r="R16" s="1" t="str">
        <f>IF('Selbstbewertung - Schritt 2'!$E16&lt;&gt;"x","irrelevant",IF('I4.0 Einfluss'!R16=4,"maximal",IF('I4.0 Einfluss'!R16=3,"sehr hoch",IF('I4.0 Einfluss'!R16=2,"hoch",IF('I4.0 Einfluss'!R16=1,"gering",IF('I4.0 Einfluss'!R16=0,"neutral","negativ"))))))</f>
        <v>irrelevant</v>
      </c>
      <c r="S16" s="1" t="str">
        <f>IF('Selbstbewertung - Schritt 2'!$E16&lt;&gt;"x","irrelevant",IF('I4.0 Einfluss'!S16=4,"maximal",IF('I4.0 Einfluss'!S16=3,"sehr hoch",IF('I4.0 Einfluss'!S16=2,"hoch",IF('I4.0 Einfluss'!S16=1,"gering",IF('I4.0 Einfluss'!S16=0,"neutral","negativ"))))))</f>
        <v>irrelevant</v>
      </c>
      <c r="T16" s="1" t="str">
        <f>IF('Selbstbewertung - Schritt 2'!$E16&lt;&gt;"x","irrelevant",IF('I4.0 Einfluss'!T16=4,"maximal",IF('I4.0 Einfluss'!T16=3,"sehr hoch",IF('I4.0 Einfluss'!T16=2,"hoch",IF('I4.0 Einfluss'!T16=1,"gering",IF('I4.0 Einfluss'!T16=0,"neutral","negativ"))))))</f>
        <v>irrelevant</v>
      </c>
    </row>
    <row r="17" spans="1:20" ht="60.75" customHeight="1" x14ac:dyDescent="0.25">
      <c r="A17" s="43"/>
      <c r="B17" s="44" t="s">
        <v>5</v>
      </c>
      <c r="C17" s="45"/>
      <c r="D17" s="5" t="s">
        <v>22</v>
      </c>
      <c r="E17" s="1" t="str">
        <f>IF('Selbstbewertung - Schritt 2'!$E17&lt;&gt;"x","irrelevant",IF('I4.0 Einfluss'!E17=4,"maximal",IF('I4.0 Einfluss'!E17=3,"sehr hoch",IF('I4.0 Einfluss'!E17=2,"hoch",IF('I4.0 Einfluss'!E17=1,"gering",IF('I4.0 Einfluss'!E17=0,"neutral","negativ"))))))</f>
        <v>hoch</v>
      </c>
      <c r="F17" s="1" t="str">
        <f>IF('Selbstbewertung - Schritt 2'!$E17&lt;&gt;"x","irrelevant",IF('I4.0 Einfluss'!F17=4,"maximal",IF('I4.0 Einfluss'!F17=3,"sehr hoch",IF('I4.0 Einfluss'!F17=2,"hoch",IF('I4.0 Einfluss'!F17=1,"gering",IF('I4.0 Einfluss'!F17=0,"neutral","negativ"))))))</f>
        <v>gering</v>
      </c>
      <c r="G17" s="1" t="str">
        <f>IF('Selbstbewertung - Schritt 2'!$E17&lt;&gt;"x","irrelevant",IF('I4.0 Einfluss'!G17=4,"maximal",IF('I4.0 Einfluss'!G17=3,"sehr hoch",IF('I4.0 Einfluss'!G17=2,"hoch",IF('I4.0 Einfluss'!G17=1,"gering",IF('I4.0 Einfluss'!G17=0,"neutral","negativ"))))))</f>
        <v>sehr hoch</v>
      </c>
      <c r="H17" s="1" t="str">
        <f>IF('Selbstbewertung - Schritt 2'!$E17&lt;&gt;"x","irrelevant",IF('I4.0 Einfluss'!H17=4,"maximal",IF('I4.0 Einfluss'!H17=3,"sehr hoch",IF('I4.0 Einfluss'!H17=2,"hoch",IF('I4.0 Einfluss'!H17=1,"gering",IF('I4.0 Einfluss'!H17=0,"neutral","negativ"))))))</f>
        <v>gering</v>
      </c>
      <c r="I17" s="1" t="str">
        <f>IF('Selbstbewertung - Schritt 2'!$E17&lt;&gt;"x","irrelevant",IF('I4.0 Einfluss'!I17=4,"maximal",IF('I4.0 Einfluss'!I17=3,"sehr hoch",IF('I4.0 Einfluss'!I17=2,"hoch",IF('I4.0 Einfluss'!I17=1,"gering",IF('I4.0 Einfluss'!I17=0,"neutral","negativ"))))))</f>
        <v>neutral</v>
      </c>
      <c r="J17" s="1" t="str">
        <f>IF('Selbstbewertung - Schritt 2'!$E17&lt;&gt;"x","irrelevant",IF('I4.0 Einfluss'!J17=4,"maximal",IF('I4.0 Einfluss'!J17=3,"sehr hoch",IF('I4.0 Einfluss'!J17=2,"hoch",IF('I4.0 Einfluss'!J17=1,"gering",IF('I4.0 Einfluss'!J17=0,"neutral","negativ"))))))</f>
        <v>hoch</v>
      </c>
      <c r="K17" s="1" t="str">
        <f>IF('Selbstbewertung - Schritt 2'!$E17&lt;&gt;"x","irrelevant",IF('I4.0 Einfluss'!K17=4,"maximal",IF('I4.0 Einfluss'!K17=3,"sehr hoch",IF('I4.0 Einfluss'!K17=2,"hoch",IF('I4.0 Einfluss'!K17=1,"gering",IF('I4.0 Einfluss'!K17=0,"neutral","negativ"))))))</f>
        <v>sehr hoch</v>
      </c>
      <c r="L17" s="1" t="str">
        <f>IF('Selbstbewertung - Schritt 2'!$E17&lt;&gt;"x","irrelevant",IF('I4.0 Einfluss'!L17=4,"maximal",IF('I4.0 Einfluss'!L17=3,"sehr hoch",IF('I4.0 Einfluss'!L17=2,"hoch",IF('I4.0 Einfluss'!L17=1,"gering",IF('I4.0 Einfluss'!L17=0,"neutral","negativ"))))))</f>
        <v>hoch</v>
      </c>
      <c r="M17" s="1" t="str">
        <f>IF('Selbstbewertung - Schritt 2'!$E17&lt;&gt;"x","irrelevant",IF('I4.0 Einfluss'!M17=4,"maximal",IF('I4.0 Einfluss'!M17=3,"sehr hoch",IF('I4.0 Einfluss'!M17=2,"hoch",IF('I4.0 Einfluss'!M17=1,"gering",IF('I4.0 Einfluss'!M17=0,"neutral","negativ"))))))</f>
        <v>sehr hoch</v>
      </c>
      <c r="N17" s="1" t="str">
        <f>IF('Selbstbewertung - Schritt 2'!$E17&lt;&gt;"x","irrelevant",IF('I4.0 Einfluss'!N17=4,"maximal",IF('I4.0 Einfluss'!N17=3,"sehr hoch",IF('I4.0 Einfluss'!N17=2,"hoch",IF('I4.0 Einfluss'!N17=1,"gering",IF('I4.0 Einfluss'!N17=0,"neutral","negativ"))))))</f>
        <v>gering</v>
      </c>
      <c r="O17" s="1" t="str">
        <f>IF('Selbstbewertung - Schritt 2'!$E17&lt;&gt;"x","irrelevant",IF('I4.0 Einfluss'!O17=4,"maximal",IF('I4.0 Einfluss'!O17=3,"sehr hoch",IF('I4.0 Einfluss'!O17=2,"hoch",IF('I4.0 Einfluss'!O17=1,"gering",IF('I4.0 Einfluss'!O17=0,"neutral","negativ"))))))</f>
        <v>neutral</v>
      </c>
      <c r="P17" s="1" t="str">
        <f>IF('Selbstbewertung - Schritt 2'!$E17&lt;&gt;"x","irrelevant",IF('I4.0 Einfluss'!P17=4,"maximal",IF('I4.0 Einfluss'!P17=3,"sehr hoch",IF('I4.0 Einfluss'!P17=2,"hoch",IF('I4.0 Einfluss'!P17=1,"gering",IF('I4.0 Einfluss'!P17=0,"neutral","negativ"))))))</f>
        <v>gering</v>
      </c>
      <c r="Q17" s="1" t="str">
        <f>IF('Selbstbewertung - Schritt 2'!$E17&lt;&gt;"x","irrelevant",IF('I4.0 Einfluss'!Q17=4,"maximal",IF('I4.0 Einfluss'!Q17=3,"sehr hoch",IF('I4.0 Einfluss'!Q17=2,"hoch",IF('I4.0 Einfluss'!Q17=1,"gering",IF('I4.0 Einfluss'!Q17=0,"neutral","negativ"))))))</f>
        <v>maximal</v>
      </c>
      <c r="R17" s="1" t="str">
        <f>IF('Selbstbewertung - Schritt 2'!$E17&lt;&gt;"x","irrelevant",IF('I4.0 Einfluss'!R17=4,"maximal",IF('I4.0 Einfluss'!R17=3,"sehr hoch",IF('I4.0 Einfluss'!R17=2,"hoch",IF('I4.0 Einfluss'!R17=1,"gering",IF('I4.0 Einfluss'!R17=0,"neutral","negativ"))))))</f>
        <v>gering</v>
      </c>
      <c r="S17" s="1" t="str">
        <f>IF('Selbstbewertung - Schritt 2'!$E17&lt;&gt;"x","irrelevant",IF('I4.0 Einfluss'!S17=4,"maximal",IF('I4.0 Einfluss'!S17=3,"sehr hoch",IF('I4.0 Einfluss'!S17=2,"hoch",IF('I4.0 Einfluss'!S17=1,"gering",IF('I4.0 Einfluss'!S17=0,"neutral","negativ"))))))</f>
        <v>neutral</v>
      </c>
      <c r="T17" s="1" t="str">
        <f>IF('Selbstbewertung - Schritt 2'!$E17&lt;&gt;"x","irrelevant",IF('I4.0 Einfluss'!T17=4,"maximal",IF('I4.0 Einfluss'!T17=3,"sehr hoch",IF('I4.0 Einfluss'!T17=2,"hoch",IF('I4.0 Einfluss'!T17=1,"gering",IF('I4.0 Einfluss'!T17=0,"neutral","negativ"))))))</f>
        <v>gering</v>
      </c>
    </row>
    <row r="18" spans="1:20" ht="60.75" customHeight="1" x14ac:dyDescent="0.25">
      <c r="A18" s="43"/>
      <c r="B18" s="44"/>
      <c r="C18" s="45"/>
      <c r="D18" s="5" t="s">
        <v>23</v>
      </c>
      <c r="E18" s="1" t="str">
        <f>IF('Selbstbewertung - Schritt 2'!$E18&lt;&gt;"x","irrelevant",IF('I4.0 Einfluss'!E18=4,"maximal",IF('I4.0 Einfluss'!E18=3,"sehr hoch",IF('I4.0 Einfluss'!E18=2,"hoch",IF('I4.0 Einfluss'!E18=1,"gering",IF('I4.0 Einfluss'!E18=0,"neutral","negativ"))))))</f>
        <v>irrelevant</v>
      </c>
      <c r="F18" s="1" t="str">
        <f>IF('Selbstbewertung - Schritt 2'!$E18&lt;&gt;"x","irrelevant",IF('I4.0 Einfluss'!F18=4,"maximal",IF('I4.0 Einfluss'!F18=3,"sehr hoch",IF('I4.0 Einfluss'!F18=2,"hoch",IF('I4.0 Einfluss'!F18=1,"gering",IF('I4.0 Einfluss'!F18=0,"neutral","negativ"))))))</f>
        <v>irrelevant</v>
      </c>
      <c r="G18" s="1" t="str">
        <f>IF('Selbstbewertung - Schritt 2'!$E18&lt;&gt;"x","irrelevant",IF('I4.0 Einfluss'!G18=4,"maximal",IF('I4.0 Einfluss'!G18=3,"sehr hoch",IF('I4.0 Einfluss'!G18=2,"hoch",IF('I4.0 Einfluss'!G18=1,"gering",IF('I4.0 Einfluss'!G18=0,"neutral","negativ"))))))</f>
        <v>irrelevant</v>
      </c>
      <c r="H18" s="1" t="str">
        <f>IF('Selbstbewertung - Schritt 2'!$E18&lt;&gt;"x","irrelevant",IF('I4.0 Einfluss'!H18=4,"maximal",IF('I4.0 Einfluss'!H18=3,"sehr hoch",IF('I4.0 Einfluss'!H18=2,"hoch",IF('I4.0 Einfluss'!H18=1,"gering",IF('I4.0 Einfluss'!H18=0,"neutral","negativ"))))))</f>
        <v>irrelevant</v>
      </c>
      <c r="I18" s="1" t="str">
        <f>IF('Selbstbewertung - Schritt 2'!$E18&lt;&gt;"x","irrelevant",IF('I4.0 Einfluss'!I18=4,"maximal",IF('I4.0 Einfluss'!I18=3,"sehr hoch",IF('I4.0 Einfluss'!I18=2,"hoch",IF('I4.0 Einfluss'!I18=1,"gering",IF('I4.0 Einfluss'!I18=0,"neutral","negativ"))))))</f>
        <v>irrelevant</v>
      </c>
      <c r="J18" s="1" t="str">
        <f>IF('Selbstbewertung - Schritt 2'!$E18&lt;&gt;"x","irrelevant",IF('I4.0 Einfluss'!J18=4,"maximal",IF('I4.0 Einfluss'!J18=3,"sehr hoch",IF('I4.0 Einfluss'!J18=2,"hoch",IF('I4.0 Einfluss'!J18=1,"gering",IF('I4.0 Einfluss'!J18=0,"neutral","negativ"))))))</f>
        <v>irrelevant</v>
      </c>
      <c r="K18" s="1" t="str">
        <f>IF('Selbstbewertung - Schritt 2'!$E18&lt;&gt;"x","irrelevant",IF('I4.0 Einfluss'!K18=4,"maximal",IF('I4.0 Einfluss'!K18=3,"sehr hoch",IF('I4.0 Einfluss'!K18=2,"hoch",IF('I4.0 Einfluss'!K18=1,"gering",IF('I4.0 Einfluss'!K18=0,"neutral","negativ"))))))</f>
        <v>irrelevant</v>
      </c>
      <c r="L18" s="1" t="str">
        <f>IF('Selbstbewertung - Schritt 2'!$E18&lt;&gt;"x","irrelevant",IF('I4.0 Einfluss'!L18=4,"maximal",IF('I4.0 Einfluss'!L18=3,"sehr hoch",IF('I4.0 Einfluss'!L18=2,"hoch",IF('I4.0 Einfluss'!L18=1,"gering",IF('I4.0 Einfluss'!L18=0,"neutral","negativ"))))))</f>
        <v>irrelevant</v>
      </c>
      <c r="M18" s="1" t="str">
        <f>IF('Selbstbewertung - Schritt 2'!$E18&lt;&gt;"x","irrelevant",IF('I4.0 Einfluss'!M18=4,"maximal",IF('I4.0 Einfluss'!M18=3,"sehr hoch",IF('I4.0 Einfluss'!M18=2,"hoch",IF('I4.0 Einfluss'!M18=1,"gering",IF('I4.0 Einfluss'!M18=0,"neutral","negativ"))))))</f>
        <v>irrelevant</v>
      </c>
      <c r="N18" s="1" t="str">
        <f>IF('Selbstbewertung - Schritt 2'!$E18&lt;&gt;"x","irrelevant",IF('I4.0 Einfluss'!N18=4,"maximal",IF('I4.0 Einfluss'!N18=3,"sehr hoch",IF('I4.0 Einfluss'!N18=2,"hoch",IF('I4.0 Einfluss'!N18=1,"gering",IF('I4.0 Einfluss'!N18=0,"neutral","negativ"))))))</f>
        <v>irrelevant</v>
      </c>
      <c r="O18" s="1" t="str">
        <f>IF('Selbstbewertung - Schritt 2'!$E18&lt;&gt;"x","irrelevant",IF('I4.0 Einfluss'!O18=4,"maximal",IF('I4.0 Einfluss'!O18=3,"sehr hoch",IF('I4.0 Einfluss'!O18=2,"hoch",IF('I4.0 Einfluss'!O18=1,"gering",IF('I4.0 Einfluss'!O18=0,"neutral","negativ"))))))</f>
        <v>irrelevant</v>
      </c>
      <c r="P18" s="1" t="str">
        <f>IF('Selbstbewertung - Schritt 2'!$E18&lt;&gt;"x","irrelevant",IF('I4.0 Einfluss'!P18=4,"maximal",IF('I4.0 Einfluss'!P18=3,"sehr hoch",IF('I4.0 Einfluss'!P18=2,"hoch",IF('I4.0 Einfluss'!P18=1,"gering",IF('I4.0 Einfluss'!P18=0,"neutral","negativ"))))))</f>
        <v>irrelevant</v>
      </c>
      <c r="Q18" s="1" t="str">
        <f>IF('Selbstbewertung - Schritt 2'!$E18&lt;&gt;"x","irrelevant",IF('I4.0 Einfluss'!Q18=4,"maximal",IF('I4.0 Einfluss'!Q18=3,"sehr hoch",IF('I4.0 Einfluss'!Q18=2,"hoch",IF('I4.0 Einfluss'!Q18=1,"gering",IF('I4.0 Einfluss'!Q18=0,"neutral","negativ"))))))</f>
        <v>irrelevant</v>
      </c>
      <c r="R18" s="1" t="str">
        <f>IF('Selbstbewertung - Schritt 2'!$E18&lt;&gt;"x","irrelevant",IF('I4.0 Einfluss'!R18=4,"maximal",IF('I4.0 Einfluss'!R18=3,"sehr hoch",IF('I4.0 Einfluss'!R18=2,"hoch",IF('I4.0 Einfluss'!R18=1,"gering",IF('I4.0 Einfluss'!R18=0,"neutral","negativ"))))))</f>
        <v>irrelevant</v>
      </c>
      <c r="S18" s="1" t="str">
        <f>IF('Selbstbewertung - Schritt 2'!$E18&lt;&gt;"x","irrelevant",IF('I4.0 Einfluss'!S18=4,"maximal",IF('I4.0 Einfluss'!S18=3,"sehr hoch",IF('I4.0 Einfluss'!S18=2,"hoch",IF('I4.0 Einfluss'!S18=1,"gering",IF('I4.0 Einfluss'!S18=0,"neutral","negativ"))))))</f>
        <v>irrelevant</v>
      </c>
      <c r="T18" s="1" t="str">
        <f>IF('Selbstbewertung - Schritt 2'!$E18&lt;&gt;"x","irrelevant",IF('I4.0 Einfluss'!T18=4,"maximal",IF('I4.0 Einfluss'!T18=3,"sehr hoch",IF('I4.0 Einfluss'!T18=2,"hoch",IF('I4.0 Einfluss'!T18=1,"gering",IF('I4.0 Einfluss'!T18=0,"neutral","negativ"))))))</f>
        <v>irrelevant</v>
      </c>
    </row>
    <row r="19" spans="1:20" ht="30.75" customHeight="1" x14ac:dyDescent="0.25">
      <c r="A19" s="43"/>
      <c r="B19" s="44"/>
      <c r="C19" s="45"/>
      <c r="D19" s="5" t="s">
        <v>24</v>
      </c>
      <c r="E19" s="1" t="str">
        <f>IF('Selbstbewertung - Schritt 2'!$E19&lt;&gt;"x","irrelevant",IF('I4.0 Einfluss'!E19=4,"maximal",IF('I4.0 Einfluss'!E19=3,"sehr hoch",IF('I4.0 Einfluss'!E19=2,"hoch",IF('I4.0 Einfluss'!E19=1,"gering",IF('I4.0 Einfluss'!E19=0,"neutral","negativ"))))))</f>
        <v>irrelevant</v>
      </c>
      <c r="F19" s="1" t="str">
        <f>IF('Selbstbewertung - Schritt 2'!$E19&lt;&gt;"x","irrelevant",IF('I4.0 Einfluss'!F19=4,"maximal",IF('I4.0 Einfluss'!F19=3,"sehr hoch",IF('I4.0 Einfluss'!F19=2,"hoch",IF('I4.0 Einfluss'!F19=1,"gering",IF('I4.0 Einfluss'!F19=0,"neutral","negativ"))))))</f>
        <v>irrelevant</v>
      </c>
      <c r="G19" s="1" t="str">
        <f>IF('Selbstbewertung - Schritt 2'!$E19&lt;&gt;"x","irrelevant",IF('I4.0 Einfluss'!G19=4,"maximal",IF('I4.0 Einfluss'!G19=3,"sehr hoch",IF('I4.0 Einfluss'!G19=2,"hoch",IF('I4.0 Einfluss'!G19=1,"gering",IF('I4.0 Einfluss'!G19=0,"neutral","negativ"))))))</f>
        <v>irrelevant</v>
      </c>
      <c r="H19" s="1" t="str">
        <f>IF('Selbstbewertung - Schritt 2'!$E19&lt;&gt;"x","irrelevant",IF('I4.0 Einfluss'!H19=4,"maximal",IF('I4.0 Einfluss'!H19=3,"sehr hoch",IF('I4.0 Einfluss'!H19=2,"hoch",IF('I4.0 Einfluss'!H19=1,"gering",IF('I4.0 Einfluss'!H19=0,"neutral","negativ"))))))</f>
        <v>irrelevant</v>
      </c>
      <c r="I19" s="1" t="str">
        <f>IF('Selbstbewertung - Schritt 2'!$E19&lt;&gt;"x","irrelevant",IF('I4.0 Einfluss'!I19=4,"maximal",IF('I4.0 Einfluss'!I19=3,"sehr hoch",IF('I4.0 Einfluss'!I19=2,"hoch",IF('I4.0 Einfluss'!I19=1,"gering",IF('I4.0 Einfluss'!I19=0,"neutral","negativ"))))))</f>
        <v>irrelevant</v>
      </c>
      <c r="J19" s="1" t="str">
        <f>IF('Selbstbewertung - Schritt 2'!$E19&lt;&gt;"x","irrelevant",IF('I4.0 Einfluss'!J19=4,"maximal",IF('I4.0 Einfluss'!J19=3,"sehr hoch",IF('I4.0 Einfluss'!J19=2,"hoch",IF('I4.0 Einfluss'!J19=1,"gering",IF('I4.0 Einfluss'!J19=0,"neutral","negativ"))))))</f>
        <v>irrelevant</v>
      </c>
      <c r="K19" s="1" t="str">
        <f>IF('Selbstbewertung - Schritt 2'!$E19&lt;&gt;"x","irrelevant",IF('I4.0 Einfluss'!K19=4,"maximal",IF('I4.0 Einfluss'!K19=3,"sehr hoch",IF('I4.0 Einfluss'!K19=2,"hoch",IF('I4.0 Einfluss'!K19=1,"gering",IF('I4.0 Einfluss'!K19=0,"neutral","negativ"))))))</f>
        <v>irrelevant</v>
      </c>
      <c r="L19" s="1" t="str">
        <f>IF('Selbstbewertung - Schritt 2'!$E19&lt;&gt;"x","irrelevant",IF('I4.0 Einfluss'!L19=4,"maximal",IF('I4.0 Einfluss'!L19=3,"sehr hoch",IF('I4.0 Einfluss'!L19=2,"hoch",IF('I4.0 Einfluss'!L19=1,"gering",IF('I4.0 Einfluss'!L19=0,"neutral","negativ"))))))</f>
        <v>irrelevant</v>
      </c>
      <c r="M19" s="1" t="str">
        <f>IF('Selbstbewertung - Schritt 2'!$E19&lt;&gt;"x","irrelevant",IF('I4.0 Einfluss'!M19=4,"maximal",IF('I4.0 Einfluss'!M19=3,"sehr hoch",IF('I4.0 Einfluss'!M19=2,"hoch",IF('I4.0 Einfluss'!M19=1,"gering",IF('I4.0 Einfluss'!M19=0,"neutral","negativ"))))))</f>
        <v>irrelevant</v>
      </c>
      <c r="N19" s="1" t="str">
        <f>IF('Selbstbewertung - Schritt 2'!$E19&lt;&gt;"x","irrelevant",IF('I4.0 Einfluss'!N19=4,"maximal",IF('I4.0 Einfluss'!N19=3,"sehr hoch",IF('I4.0 Einfluss'!N19=2,"hoch",IF('I4.0 Einfluss'!N19=1,"gering",IF('I4.0 Einfluss'!N19=0,"neutral","negativ"))))))</f>
        <v>irrelevant</v>
      </c>
      <c r="O19" s="1" t="str">
        <f>IF('Selbstbewertung - Schritt 2'!$E19&lt;&gt;"x","irrelevant",IF('I4.0 Einfluss'!O19=4,"maximal",IF('I4.0 Einfluss'!O19=3,"sehr hoch",IF('I4.0 Einfluss'!O19=2,"hoch",IF('I4.0 Einfluss'!O19=1,"gering",IF('I4.0 Einfluss'!O19=0,"neutral","negativ"))))))</f>
        <v>irrelevant</v>
      </c>
      <c r="P19" s="1" t="str">
        <f>IF('Selbstbewertung - Schritt 2'!$E19&lt;&gt;"x","irrelevant",IF('I4.0 Einfluss'!P19=4,"maximal",IF('I4.0 Einfluss'!P19=3,"sehr hoch",IF('I4.0 Einfluss'!P19=2,"hoch",IF('I4.0 Einfluss'!P19=1,"gering",IF('I4.0 Einfluss'!P19=0,"neutral","negativ"))))))</f>
        <v>irrelevant</v>
      </c>
      <c r="Q19" s="1" t="str">
        <f>IF('Selbstbewertung - Schritt 2'!$E19&lt;&gt;"x","irrelevant",IF('I4.0 Einfluss'!Q19=4,"maximal",IF('I4.0 Einfluss'!Q19=3,"sehr hoch",IF('I4.0 Einfluss'!Q19=2,"hoch",IF('I4.0 Einfluss'!Q19=1,"gering",IF('I4.0 Einfluss'!Q19=0,"neutral","negativ"))))))</f>
        <v>irrelevant</v>
      </c>
      <c r="R19" s="1" t="str">
        <f>IF('Selbstbewertung - Schritt 2'!$E19&lt;&gt;"x","irrelevant",IF('I4.0 Einfluss'!R19=4,"maximal",IF('I4.0 Einfluss'!R19=3,"sehr hoch",IF('I4.0 Einfluss'!R19=2,"hoch",IF('I4.0 Einfluss'!R19=1,"gering",IF('I4.0 Einfluss'!R19=0,"neutral","negativ"))))))</f>
        <v>irrelevant</v>
      </c>
      <c r="S19" s="1" t="str">
        <f>IF('Selbstbewertung - Schritt 2'!$E19&lt;&gt;"x","irrelevant",IF('I4.0 Einfluss'!S19=4,"maximal",IF('I4.0 Einfluss'!S19=3,"sehr hoch",IF('I4.0 Einfluss'!S19=2,"hoch",IF('I4.0 Einfluss'!S19=1,"gering",IF('I4.0 Einfluss'!S19=0,"neutral","negativ"))))))</f>
        <v>irrelevant</v>
      </c>
      <c r="T19" s="1" t="str">
        <f>IF('Selbstbewertung - Schritt 2'!$E19&lt;&gt;"x","irrelevant",IF('I4.0 Einfluss'!T19=4,"maximal",IF('I4.0 Einfluss'!T19=3,"sehr hoch",IF('I4.0 Einfluss'!T19=2,"hoch",IF('I4.0 Einfluss'!T19=1,"gering",IF('I4.0 Einfluss'!T19=0,"neutral","negativ"))))))</f>
        <v>irrelevant</v>
      </c>
    </row>
    <row r="22" spans="1:20" x14ac:dyDescent="0.25">
      <c r="A22" s="64" t="s">
        <v>54</v>
      </c>
      <c r="B22" s="65"/>
      <c r="C22" s="65"/>
      <c r="D22" s="65"/>
      <c r="E22" s="65"/>
      <c r="F22" s="65"/>
      <c r="G22" s="65"/>
      <c r="H22" s="65"/>
      <c r="I22" s="65"/>
      <c r="J22" s="65"/>
      <c r="K22" s="65"/>
      <c r="L22" s="65"/>
      <c r="M22" s="65"/>
      <c r="N22" s="65"/>
      <c r="O22" s="65"/>
      <c r="P22" s="65"/>
      <c r="Q22" s="65"/>
      <c r="R22" s="65"/>
      <c r="S22" s="65"/>
      <c r="T22" s="65"/>
    </row>
    <row r="23" spans="1:20" x14ac:dyDescent="0.25">
      <c r="A23" s="68"/>
      <c r="B23" s="69"/>
      <c r="C23" s="70"/>
      <c r="D23" s="2" t="s">
        <v>50</v>
      </c>
      <c r="E23" s="13">
        <f>COUNTIF(E2:E19,"maximal")</f>
        <v>0</v>
      </c>
      <c r="F23" s="13">
        <f t="shared" ref="F23:T23" si="0">COUNTIF(F2:F19,"maximal")</f>
        <v>0</v>
      </c>
      <c r="G23" s="13">
        <f t="shared" si="0"/>
        <v>0</v>
      </c>
      <c r="H23" s="13">
        <f t="shared" si="0"/>
        <v>0</v>
      </c>
      <c r="I23" s="13">
        <f t="shared" si="0"/>
        <v>0</v>
      </c>
      <c r="J23" s="13">
        <f t="shared" si="0"/>
        <v>1</v>
      </c>
      <c r="K23" s="13">
        <f t="shared" si="0"/>
        <v>0</v>
      </c>
      <c r="L23" s="13">
        <f t="shared" si="0"/>
        <v>0</v>
      </c>
      <c r="M23" s="13">
        <f t="shared" si="0"/>
        <v>0</v>
      </c>
      <c r="N23" s="13">
        <f t="shared" si="0"/>
        <v>0</v>
      </c>
      <c r="O23" s="13">
        <f t="shared" si="0"/>
        <v>0</v>
      </c>
      <c r="P23" s="13">
        <f t="shared" si="0"/>
        <v>0</v>
      </c>
      <c r="Q23" s="13">
        <f t="shared" si="0"/>
        <v>1</v>
      </c>
      <c r="R23" s="13">
        <f t="shared" si="0"/>
        <v>0</v>
      </c>
      <c r="S23" s="13">
        <f t="shared" si="0"/>
        <v>0</v>
      </c>
      <c r="T23" s="13">
        <f t="shared" si="0"/>
        <v>0</v>
      </c>
    </row>
    <row r="24" spans="1:20" x14ac:dyDescent="0.25">
      <c r="A24" s="71"/>
      <c r="B24" s="72"/>
      <c r="C24" s="73"/>
      <c r="D24" s="2" t="s">
        <v>51</v>
      </c>
      <c r="E24" s="13">
        <f>COUNTIF(E2:E19,"sehr hoch")</f>
        <v>3</v>
      </c>
      <c r="F24" s="13">
        <f t="shared" ref="F24:T24" si="1">COUNTIF(F2:F19,"sehr hoch")</f>
        <v>0</v>
      </c>
      <c r="G24" s="13">
        <f t="shared" si="1"/>
        <v>1</v>
      </c>
      <c r="H24" s="13">
        <f t="shared" si="1"/>
        <v>1</v>
      </c>
      <c r="I24" s="13">
        <f t="shared" si="1"/>
        <v>0</v>
      </c>
      <c r="J24" s="13">
        <f t="shared" si="1"/>
        <v>0</v>
      </c>
      <c r="K24" s="13">
        <f t="shared" si="1"/>
        <v>1</v>
      </c>
      <c r="L24" s="13">
        <f t="shared" si="1"/>
        <v>1</v>
      </c>
      <c r="M24" s="13">
        <f t="shared" si="1"/>
        <v>2</v>
      </c>
      <c r="N24" s="13">
        <f t="shared" si="1"/>
        <v>1</v>
      </c>
      <c r="O24" s="13">
        <f t="shared" si="1"/>
        <v>0</v>
      </c>
      <c r="P24" s="13">
        <f t="shared" si="1"/>
        <v>0</v>
      </c>
      <c r="Q24" s="13">
        <f t="shared" si="1"/>
        <v>2</v>
      </c>
      <c r="R24" s="13">
        <f t="shared" si="1"/>
        <v>0</v>
      </c>
      <c r="S24" s="13">
        <f t="shared" si="1"/>
        <v>0</v>
      </c>
      <c r="T24" s="13">
        <f t="shared" si="1"/>
        <v>0</v>
      </c>
    </row>
    <row r="25" spans="1:20" x14ac:dyDescent="0.25">
      <c r="A25" s="71"/>
      <c r="B25" s="72"/>
      <c r="C25" s="73"/>
      <c r="D25" s="2" t="s">
        <v>52</v>
      </c>
      <c r="E25" s="11">
        <f t="shared" ref="E25:T25" si="2">COUNTIF(E2:E19,"hoch")</f>
        <v>1</v>
      </c>
      <c r="F25" s="11">
        <f t="shared" si="2"/>
        <v>0</v>
      </c>
      <c r="G25" s="11">
        <f t="shared" si="2"/>
        <v>1</v>
      </c>
      <c r="H25" s="11">
        <f t="shared" si="2"/>
        <v>2</v>
      </c>
      <c r="I25" s="11">
        <f t="shared" si="2"/>
        <v>0</v>
      </c>
      <c r="J25" s="11">
        <f t="shared" si="2"/>
        <v>1</v>
      </c>
      <c r="K25" s="11">
        <f t="shared" si="2"/>
        <v>3</v>
      </c>
      <c r="L25" s="11">
        <f t="shared" si="2"/>
        <v>2</v>
      </c>
      <c r="M25" s="11">
        <f t="shared" si="2"/>
        <v>0</v>
      </c>
      <c r="N25" s="11">
        <f t="shared" si="2"/>
        <v>0</v>
      </c>
      <c r="O25" s="11">
        <f t="shared" si="2"/>
        <v>1</v>
      </c>
      <c r="P25" s="11">
        <f t="shared" si="2"/>
        <v>1</v>
      </c>
      <c r="Q25" s="11">
        <f t="shared" si="2"/>
        <v>0</v>
      </c>
      <c r="R25" s="11">
        <f t="shared" si="2"/>
        <v>1</v>
      </c>
      <c r="S25" s="11">
        <f t="shared" si="2"/>
        <v>1</v>
      </c>
      <c r="T25" s="11">
        <f t="shared" si="2"/>
        <v>0</v>
      </c>
    </row>
    <row r="26" spans="1:20" x14ac:dyDescent="0.25">
      <c r="A26" s="71"/>
      <c r="B26" s="72"/>
      <c r="C26" s="73"/>
      <c r="D26" s="14" t="s">
        <v>47</v>
      </c>
      <c r="E26" s="11">
        <f>COUNTIF(E2:E19,"gering")</f>
        <v>0</v>
      </c>
      <c r="F26" s="11">
        <f t="shared" ref="F26:T26" si="3">COUNTIF(F2:F19,"gering")</f>
        <v>3</v>
      </c>
      <c r="G26" s="11">
        <f t="shared" si="3"/>
        <v>1</v>
      </c>
      <c r="H26" s="11">
        <f t="shared" si="3"/>
        <v>2</v>
      </c>
      <c r="I26" s="11">
        <f t="shared" si="3"/>
        <v>1</v>
      </c>
      <c r="J26" s="11">
        <f t="shared" si="3"/>
        <v>1</v>
      </c>
      <c r="K26" s="11">
        <f t="shared" si="3"/>
        <v>1</v>
      </c>
      <c r="L26" s="11">
        <f t="shared" si="3"/>
        <v>1</v>
      </c>
      <c r="M26" s="11">
        <f t="shared" si="3"/>
        <v>0</v>
      </c>
      <c r="N26" s="11">
        <f t="shared" si="3"/>
        <v>1</v>
      </c>
      <c r="O26" s="11">
        <f t="shared" si="3"/>
        <v>1</v>
      </c>
      <c r="P26" s="11">
        <f t="shared" si="3"/>
        <v>2</v>
      </c>
      <c r="Q26" s="11">
        <f t="shared" si="3"/>
        <v>2</v>
      </c>
      <c r="R26" s="11">
        <f t="shared" si="3"/>
        <v>3</v>
      </c>
      <c r="S26" s="11">
        <f t="shared" si="3"/>
        <v>1</v>
      </c>
      <c r="T26" s="11">
        <f t="shared" si="3"/>
        <v>2</v>
      </c>
    </row>
    <row r="27" spans="1:20" x14ac:dyDescent="0.25">
      <c r="A27" s="71"/>
      <c r="B27" s="72"/>
      <c r="C27" s="73"/>
      <c r="D27" s="14" t="s">
        <v>49</v>
      </c>
      <c r="E27" s="11">
        <f>COUNTIF(E2:E19,"neutral")</f>
        <v>1</v>
      </c>
      <c r="F27" s="11">
        <f t="shared" ref="F27:T27" si="4">COUNTIF(F2:F19,"neutral")</f>
        <v>2</v>
      </c>
      <c r="G27" s="11">
        <f t="shared" si="4"/>
        <v>2</v>
      </c>
      <c r="H27" s="11">
        <f t="shared" si="4"/>
        <v>0</v>
      </c>
      <c r="I27" s="11">
        <f t="shared" si="4"/>
        <v>3</v>
      </c>
      <c r="J27" s="11">
        <f t="shared" si="4"/>
        <v>2</v>
      </c>
      <c r="K27" s="11">
        <f t="shared" si="4"/>
        <v>0</v>
      </c>
      <c r="L27" s="11">
        <f t="shared" si="4"/>
        <v>1</v>
      </c>
      <c r="M27" s="11">
        <f t="shared" si="4"/>
        <v>2</v>
      </c>
      <c r="N27" s="11">
        <f t="shared" si="4"/>
        <v>3</v>
      </c>
      <c r="O27" s="11">
        <f t="shared" si="4"/>
        <v>1</v>
      </c>
      <c r="P27" s="11">
        <f t="shared" si="4"/>
        <v>2</v>
      </c>
      <c r="Q27" s="11">
        <f t="shared" si="4"/>
        <v>0</v>
      </c>
      <c r="R27" s="11">
        <f t="shared" si="4"/>
        <v>1</v>
      </c>
      <c r="S27" s="11">
        <f t="shared" si="4"/>
        <v>3</v>
      </c>
      <c r="T27" s="11">
        <f t="shared" si="4"/>
        <v>2</v>
      </c>
    </row>
    <row r="28" spans="1:20" x14ac:dyDescent="0.25">
      <c r="A28" s="74"/>
      <c r="B28" s="75"/>
      <c r="C28" s="76"/>
      <c r="D28" s="14" t="s">
        <v>48</v>
      </c>
      <c r="E28" s="11">
        <f>COUNTIF(E2:E19,"negativ")</f>
        <v>0</v>
      </c>
      <c r="F28" s="11">
        <f t="shared" ref="F28:T28" si="5">COUNTIF(F2:F19,"negativ")</f>
        <v>0</v>
      </c>
      <c r="G28" s="11">
        <f t="shared" si="5"/>
        <v>0</v>
      </c>
      <c r="H28" s="11">
        <f t="shared" si="5"/>
        <v>0</v>
      </c>
      <c r="I28" s="11">
        <f t="shared" si="5"/>
        <v>1</v>
      </c>
      <c r="J28" s="11">
        <f t="shared" si="5"/>
        <v>0</v>
      </c>
      <c r="K28" s="11">
        <f t="shared" si="5"/>
        <v>0</v>
      </c>
      <c r="L28" s="11">
        <f t="shared" si="5"/>
        <v>0</v>
      </c>
      <c r="M28" s="11">
        <f t="shared" si="5"/>
        <v>1</v>
      </c>
      <c r="N28" s="11">
        <f t="shared" si="5"/>
        <v>0</v>
      </c>
      <c r="O28" s="11">
        <f t="shared" si="5"/>
        <v>2</v>
      </c>
      <c r="P28" s="11">
        <f t="shared" si="5"/>
        <v>0</v>
      </c>
      <c r="Q28" s="11">
        <f t="shared" si="5"/>
        <v>0</v>
      </c>
      <c r="R28" s="11">
        <f t="shared" si="5"/>
        <v>0</v>
      </c>
      <c r="S28" s="11">
        <f t="shared" si="5"/>
        <v>0</v>
      </c>
      <c r="T28" s="11">
        <f t="shared" si="5"/>
        <v>1</v>
      </c>
    </row>
    <row r="30" spans="1:20" x14ac:dyDescent="0.25">
      <c r="A30" s="64" t="s">
        <v>55</v>
      </c>
      <c r="B30" s="65"/>
      <c r="C30" s="65"/>
      <c r="D30" s="65"/>
      <c r="E30" s="65"/>
      <c r="F30" s="65"/>
      <c r="G30" s="65"/>
      <c r="H30" s="65"/>
      <c r="I30" s="65"/>
      <c r="J30" s="65"/>
      <c r="K30" s="65"/>
      <c r="L30" s="65"/>
      <c r="M30" s="65"/>
      <c r="N30" s="65"/>
      <c r="O30" s="65"/>
      <c r="P30" s="65"/>
      <c r="Q30" s="65"/>
      <c r="R30" s="65"/>
      <c r="S30" s="65"/>
      <c r="T30" s="65"/>
    </row>
    <row r="31" spans="1:20" x14ac:dyDescent="0.25">
      <c r="A31" s="68"/>
      <c r="B31" s="69"/>
      <c r="C31" s="70"/>
      <c r="D31" s="2" t="s">
        <v>50</v>
      </c>
      <c r="E31" s="13">
        <f>ROUND(E23/'Selbstbewertung - Schritt 2'!$E$20,2)</f>
        <v>0</v>
      </c>
      <c r="F31" s="13">
        <f>ROUND(F23/'Selbstbewertung - Schritt 2'!$E$20,2)</f>
        <v>0</v>
      </c>
      <c r="G31" s="13">
        <f>ROUND(G23/'Selbstbewertung - Schritt 2'!$E$20,2)</f>
        <v>0</v>
      </c>
      <c r="H31" s="13">
        <f>ROUND(H23/'Selbstbewertung - Schritt 2'!$E$20,2)</f>
        <v>0</v>
      </c>
      <c r="I31" s="13">
        <f>ROUND(I23/'Selbstbewertung - Schritt 2'!$E$20,2)</f>
        <v>0</v>
      </c>
      <c r="J31" s="13">
        <f>ROUND(J23/'Selbstbewertung - Schritt 2'!$E$20,2)</f>
        <v>0.2</v>
      </c>
      <c r="K31" s="13">
        <f>ROUND(K23/'Selbstbewertung - Schritt 2'!$E$20,2)</f>
        <v>0</v>
      </c>
      <c r="L31" s="13">
        <f>ROUND(L23/'Selbstbewertung - Schritt 2'!$E$20,2)</f>
        <v>0</v>
      </c>
      <c r="M31" s="13">
        <f>ROUND(M23/'Selbstbewertung - Schritt 2'!$E$20,2)</f>
        <v>0</v>
      </c>
      <c r="N31" s="13">
        <f>ROUND(N23/'Selbstbewertung - Schritt 2'!$E$20,2)</f>
        <v>0</v>
      </c>
      <c r="O31" s="13">
        <f>ROUND(O23/'Selbstbewertung - Schritt 2'!$E$20,2)</f>
        <v>0</v>
      </c>
      <c r="P31" s="13">
        <f>ROUND(P23/'Selbstbewertung - Schritt 2'!$E$20,2)</f>
        <v>0</v>
      </c>
      <c r="Q31" s="13">
        <f>ROUND(Q23/'Selbstbewertung - Schritt 2'!$E$20,2)</f>
        <v>0.2</v>
      </c>
      <c r="R31" s="13">
        <f>ROUND(R23/'Selbstbewertung - Schritt 2'!$E$20,2)</f>
        <v>0</v>
      </c>
      <c r="S31" s="13">
        <f>ROUND(S23/'Selbstbewertung - Schritt 2'!$E$20,2)</f>
        <v>0</v>
      </c>
      <c r="T31" s="13">
        <f>ROUND(T23/'Selbstbewertung - Schritt 2'!$E$20,2)</f>
        <v>0</v>
      </c>
    </row>
    <row r="32" spans="1:20" x14ac:dyDescent="0.25">
      <c r="A32" s="71"/>
      <c r="B32" s="72"/>
      <c r="C32" s="73"/>
      <c r="D32" s="2" t="s">
        <v>51</v>
      </c>
      <c r="E32" s="13">
        <f>ROUND(E24/'Selbstbewertung - Schritt 2'!$E$20,2)</f>
        <v>0.6</v>
      </c>
      <c r="F32" s="13">
        <f>ROUND(F24/'Selbstbewertung - Schritt 2'!$E$20,2)</f>
        <v>0</v>
      </c>
      <c r="G32" s="13">
        <f>ROUND(G24/'Selbstbewertung - Schritt 2'!$E$20,2)</f>
        <v>0.2</v>
      </c>
      <c r="H32" s="13">
        <f>ROUND(H24/'Selbstbewertung - Schritt 2'!$E$20,2)</f>
        <v>0.2</v>
      </c>
      <c r="I32" s="13">
        <f>ROUND(I24/'Selbstbewertung - Schritt 2'!$E$20,2)</f>
        <v>0</v>
      </c>
      <c r="J32" s="13">
        <f>ROUND(J24/'Selbstbewertung - Schritt 2'!$E$20,2)</f>
        <v>0</v>
      </c>
      <c r="K32" s="13">
        <f>ROUND(K24/'Selbstbewertung - Schritt 2'!$E$20,2)</f>
        <v>0.2</v>
      </c>
      <c r="L32" s="13">
        <f>ROUND(L24/'Selbstbewertung - Schritt 2'!$E$20,2)</f>
        <v>0.2</v>
      </c>
      <c r="M32" s="13">
        <f>ROUND(M24/'Selbstbewertung - Schritt 2'!$E$20,2)</f>
        <v>0.4</v>
      </c>
      <c r="N32" s="13">
        <f>ROUND(N24/'Selbstbewertung - Schritt 2'!$E$20,2)</f>
        <v>0.2</v>
      </c>
      <c r="O32" s="13">
        <f>ROUND(O24/'Selbstbewertung - Schritt 2'!$E$20,2)</f>
        <v>0</v>
      </c>
      <c r="P32" s="13">
        <f>ROUND(P24/'Selbstbewertung - Schritt 2'!$E$20,2)</f>
        <v>0</v>
      </c>
      <c r="Q32" s="13">
        <f>ROUND(Q24/'Selbstbewertung - Schritt 2'!$E$20,2)</f>
        <v>0.4</v>
      </c>
      <c r="R32" s="13">
        <f>ROUND(R24/'Selbstbewertung - Schritt 2'!$E$20,2)</f>
        <v>0</v>
      </c>
      <c r="S32" s="13">
        <f>ROUND(S24/'Selbstbewertung - Schritt 2'!$E$20,2)</f>
        <v>0</v>
      </c>
      <c r="T32" s="13">
        <f>ROUND(T24/'Selbstbewertung - Schritt 2'!$E$20,2)</f>
        <v>0</v>
      </c>
    </row>
    <row r="33" spans="1:20" x14ac:dyDescent="0.25">
      <c r="A33" s="71"/>
      <c r="B33" s="72"/>
      <c r="C33" s="73"/>
      <c r="D33" s="2" t="s">
        <v>52</v>
      </c>
      <c r="E33" s="13">
        <f>ROUND(E25/'Selbstbewertung - Schritt 2'!$E$20,2)</f>
        <v>0.2</v>
      </c>
      <c r="F33" s="13">
        <f>ROUND(F25/'Selbstbewertung - Schritt 2'!$E$20,2)</f>
        <v>0</v>
      </c>
      <c r="G33" s="13">
        <f>ROUND(G25/'Selbstbewertung - Schritt 2'!$E$20,2)</f>
        <v>0.2</v>
      </c>
      <c r="H33" s="13">
        <f>ROUND(H25/'Selbstbewertung - Schritt 2'!$E$20,2)</f>
        <v>0.4</v>
      </c>
      <c r="I33" s="13">
        <f>ROUND(I25/'Selbstbewertung - Schritt 2'!$E$20,2)</f>
        <v>0</v>
      </c>
      <c r="J33" s="13">
        <f>ROUND(J25/'Selbstbewertung - Schritt 2'!$E$20,2)</f>
        <v>0.2</v>
      </c>
      <c r="K33" s="13">
        <f>ROUND(K25/'Selbstbewertung - Schritt 2'!$E$20,2)</f>
        <v>0.6</v>
      </c>
      <c r="L33" s="13">
        <f>ROUND(L25/'Selbstbewertung - Schritt 2'!$E$20,2)</f>
        <v>0.4</v>
      </c>
      <c r="M33" s="13">
        <f>ROUND(M25/'Selbstbewertung - Schritt 2'!$E$20,2)</f>
        <v>0</v>
      </c>
      <c r="N33" s="13">
        <f>ROUND(N25/'Selbstbewertung - Schritt 2'!$E$20,2)</f>
        <v>0</v>
      </c>
      <c r="O33" s="13">
        <f>ROUND(O25/'Selbstbewertung - Schritt 2'!$E$20,2)</f>
        <v>0.2</v>
      </c>
      <c r="P33" s="13">
        <f>ROUND(P25/'Selbstbewertung - Schritt 2'!$E$20,2)</f>
        <v>0.2</v>
      </c>
      <c r="Q33" s="13">
        <f>ROUND(Q25/'Selbstbewertung - Schritt 2'!$E$20,2)</f>
        <v>0</v>
      </c>
      <c r="R33" s="13">
        <f>ROUND(R25/'Selbstbewertung - Schritt 2'!$E$20,2)</f>
        <v>0.2</v>
      </c>
      <c r="S33" s="13">
        <f>ROUND(S25/'Selbstbewertung - Schritt 2'!$E$20,2)</f>
        <v>0.2</v>
      </c>
      <c r="T33" s="13">
        <f>ROUND(T25/'Selbstbewertung - Schritt 2'!$E$20,2)</f>
        <v>0</v>
      </c>
    </row>
    <row r="34" spans="1:20" x14ac:dyDescent="0.25">
      <c r="A34" s="71"/>
      <c r="B34" s="72"/>
      <c r="C34" s="73"/>
      <c r="D34" s="14" t="s">
        <v>47</v>
      </c>
      <c r="E34" s="13">
        <f>ROUND(E26/'Selbstbewertung - Schritt 2'!$E$20,2)</f>
        <v>0</v>
      </c>
      <c r="F34" s="13">
        <f>ROUND(F26/'Selbstbewertung - Schritt 2'!$E$20,2)</f>
        <v>0.6</v>
      </c>
      <c r="G34" s="13">
        <f>ROUND(G26/'Selbstbewertung - Schritt 2'!$E$20,2)</f>
        <v>0.2</v>
      </c>
      <c r="H34" s="13">
        <f>ROUND(H26/'Selbstbewertung - Schritt 2'!$E$20,2)</f>
        <v>0.4</v>
      </c>
      <c r="I34" s="13">
        <f>ROUND(I26/'Selbstbewertung - Schritt 2'!$E$20,2)</f>
        <v>0.2</v>
      </c>
      <c r="J34" s="13">
        <f>ROUND(J26/'Selbstbewertung - Schritt 2'!$E$20,2)</f>
        <v>0.2</v>
      </c>
      <c r="K34" s="13">
        <f>ROUND(K26/'Selbstbewertung - Schritt 2'!$E$20,2)</f>
        <v>0.2</v>
      </c>
      <c r="L34" s="13">
        <f>ROUND(L26/'Selbstbewertung - Schritt 2'!$E$20,2)</f>
        <v>0.2</v>
      </c>
      <c r="M34" s="13">
        <f>ROUND(M26/'Selbstbewertung - Schritt 2'!$E$20,2)</f>
        <v>0</v>
      </c>
      <c r="N34" s="13">
        <f>ROUND(N26/'Selbstbewertung - Schritt 2'!$E$20,2)</f>
        <v>0.2</v>
      </c>
      <c r="O34" s="13">
        <f>ROUND(O26/'Selbstbewertung - Schritt 2'!$E$20,2)</f>
        <v>0.2</v>
      </c>
      <c r="P34" s="13">
        <f>ROUND(P26/'Selbstbewertung - Schritt 2'!$E$20,2)</f>
        <v>0.4</v>
      </c>
      <c r="Q34" s="13">
        <f>ROUND(Q26/'Selbstbewertung - Schritt 2'!$E$20,2)</f>
        <v>0.4</v>
      </c>
      <c r="R34" s="13">
        <f>ROUND(R26/'Selbstbewertung - Schritt 2'!$E$20,2)</f>
        <v>0.6</v>
      </c>
      <c r="S34" s="13">
        <f>ROUND(S26/'Selbstbewertung - Schritt 2'!$E$20,2)</f>
        <v>0.2</v>
      </c>
      <c r="T34" s="13">
        <f>ROUND(T26/'Selbstbewertung - Schritt 2'!$E$20,2)</f>
        <v>0.4</v>
      </c>
    </row>
    <row r="35" spans="1:20" x14ac:dyDescent="0.25">
      <c r="A35" s="71"/>
      <c r="B35" s="72"/>
      <c r="C35" s="73"/>
      <c r="D35" s="14" t="s">
        <v>49</v>
      </c>
      <c r="E35" s="13">
        <f>ROUND(E27/'Selbstbewertung - Schritt 2'!$E$20,2)</f>
        <v>0.2</v>
      </c>
      <c r="F35" s="13">
        <f>ROUND(F27/'Selbstbewertung - Schritt 2'!$E$20,2)</f>
        <v>0.4</v>
      </c>
      <c r="G35" s="13">
        <f>ROUND(G27/'Selbstbewertung - Schritt 2'!$E$20,2)</f>
        <v>0.4</v>
      </c>
      <c r="H35" s="13">
        <f>ROUND(H27/'Selbstbewertung - Schritt 2'!$E$20,2)</f>
        <v>0</v>
      </c>
      <c r="I35" s="13">
        <f>ROUND(I27/'Selbstbewertung - Schritt 2'!$E$20,2)</f>
        <v>0.6</v>
      </c>
      <c r="J35" s="13">
        <f>ROUND(J27/'Selbstbewertung - Schritt 2'!$E$20,2)</f>
        <v>0.4</v>
      </c>
      <c r="K35" s="13">
        <f>ROUND(K27/'Selbstbewertung - Schritt 2'!$E$20,2)</f>
        <v>0</v>
      </c>
      <c r="L35" s="13">
        <f>ROUND(L27/'Selbstbewertung - Schritt 2'!$E$20,2)</f>
        <v>0.2</v>
      </c>
      <c r="M35" s="13">
        <f>ROUND(M27/'Selbstbewertung - Schritt 2'!$E$20,2)</f>
        <v>0.4</v>
      </c>
      <c r="N35" s="13">
        <f>ROUND(N27/'Selbstbewertung - Schritt 2'!$E$20,2)</f>
        <v>0.6</v>
      </c>
      <c r="O35" s="13">
        <f>ROUND(O27/'Selbstbewertung - Schritt 2'!$E$20,2)</f>
        <v>0.2</v>
      </c>
      <c r="P35" s="13">
        <f>ROUND(P27/'Selbstbewertung - Schritt 2'!$E$20,2)</f>
        <v>0.4</v>
      </c>
      <c r="Q35" s="13">
        <f>ROUND(Q27/'Selbstbewertung - Schritt 2'!$E$20,2)</f>
        <v>0</v>
      </c>
      <c r="R35" s="13">
        <f>ROUND(R27/'Selbstbewertung - Schritt 2'!$E$20,2)</f>
        <v>0.2</v>
      </c>
      <c r="S35" s="13">
        <f>ROUND(S27/'Selbstbewertung - Schritt 2'!$E$20,2)</f>
        <v>0.6</v>
      </c>
      <c r="T35" s="13">
        <f>ROUND(T27/'Selbstbewertung - Schritt 2'!$E$20,2)</f>
        <v>0.4</v>
      </c>
    </row>
    <row r="36" spans="1:20" x14ac:dyDescent="0.25">
      <c r="A36" s="74"/>
      <c r="B36" s="75"/>
      <c r="C36" s="76"/>
      <c r="D36" s="14" t="s">
        <v>48</v>
      </c>
      <c r="E36" s="13">
        <f>ROUND(E28/'Selbstbewertung - Schritt 2'!$E$20,2)</f>
        <v>0</v>
      </c>
      <c r="F36" s="13">
        <f>ROUND(F28/'Selbstbewertung - Schritt 2'!$E$20,2)</f>
        <v>0</v>
      </c>
      <c r="G36" s="13">
        <f>ROUND(G28/'Selbstbewertung - Schritt 2'!$E$20,2)</f>
        <v>0</v>
      </c>
      <c r="H36" s="13">
        <f>ROUND(H28/'Selbstbewertung - Schritt 2'!$E$20,2)</f>
        <v>0</v>
      </c>
      <c r="I36" s="13">
        <f>ROUND(I28/'Selbstbewertung - Schritt 2'!$E$20,2)</f>
        <v>0.2</v>
      </c>
      <c r="J36" s="13">
        <f>ROUND(J28/'Selbstbewertung - Schritt 2'!$E$20,2)</f>
        <v>0</v>
      </c>
      <c r="K36" s="13">
        <f>ROUND(K28/'Selbstbewertung - Schritt 2'!$E$20,2)</f>
        <v>0</v>
      </c>
      <c r="L36" s="13">
        <f>ROUND(L28/'Selbstbewertung - Schritt 2'!$E$20,2)</f>
        <v>0</v>
      </c>
      <c r="M36" s="13">
        <f>ROUND(M28/'Selbstbewertung - Schritt 2'!$E$20,2)</f>
        <v>0.2</v>
      </c>
      <c r="N36" s="13">
        <f>ROUND(N28/'Selbstbewertung - Schritt 2'!$E$20,2)</f>
        <v>0</v>
      </c>
      <c r="O36" s="13">
        <f>ROUND(O28/'Selbstbewertung - Schritt 2'!$E$20,2)</f>
        <v>0.4</v>
      </c>
      <c r="P36" s="13">
        <f>ROUND(P28/'Selbstbewertung - Schritt 2'!$E$20,2)</f>
        <v>0</v>
      </c>
      <c r="Q36" s="13">
        <f>ROUND(Q28/'Selbstbewertung - Schritt 2'!$E$20,2)</f>
        <v>0</v>
      </c>
      <c r="R36" s="13">
        <f>ROUND(R28/'Selbstbewertung - Schritt 2'!$E$20,2)</f>
        <v>0</v>
      </c>
      <c r="S36" s="13">
        <f>ROUND(S28/'Selbstbewertung - Schritt 2'!$E$20,2)</f>
        <v>0</v>
      </c>
      <c r="T36" s="13">
        <f>ROUND(T28/'Selbstbewertung - Schritt 2'!$E$20,2)</f>
        <v>0.2</v>
      </c>
    </row>
    <row r="38" spans="1:20" x14ac:dyDescent="0.25">
      <c r="A38" s="66" t="s">
        <v>56</v>
      </c>
      <c r="B38" s="67"/>
      <c r="C38" s="67"/>
      <c r="D38" s="67"/>
      <c r="E38" s="67"/>
      <c r="F38" s="67"/>
      <c r="G38" s="67"/>
      <c r="H38" s="67"/>
      <c r="I38" s="67"/>
      <c r="J38" s="67"/>
      <c r="K38" s="67"/>
      <c r="L38" s="67"/>
      <c r="M38" s="67"/>
      <c r="N38" s="67"/>
      <c r="O38" s="67"/>
      <c r="P38" s="67"/>
      <c r="Q38" s="67"/>
      <c r="R38" s="67"/>
      <c r="S38" s="67"/>
      <c r="T38" s="67"/>
    </row>
    <row r="39" spans="1:20" s="15" customFormat="1" ht="60" x14ac:dyDescent="0.25">
      <c r="A39" s="51" t="s">
        <v>57</v>
      </c>
      <c r="B39" s="51"/>
      <c r="C39" s="51"/>
      <c r="D39" s="51"/>
      <c r="E39" s="16" t="str">
        <f>IF(E36&gt;0.1,"negativ, keine Empfehlung",IF(SUM(E31:E33)&gt;SUM(E34:E36),"geeignet",IF(AND(SUM(E31:E33)&gt;SUM(E34:E36),SUM(E31:E32)&gt;E33),"sehr geeignet","irrelevant")))</f>
        <v>geeignet</v>
      </c>
      <c r="F39" s="16" t="str">
        <f t="shared" ref="F39:T39" si="6">IF(F36&gt;0.1,"negativ, keine Empfehlung",IF(SUM(F31:F33)&gt;SUM(F34:F36),"geeignet",IF(AND(SUM(F31:F33)&gt;SUM(F34:F36),SUM(F31:F32)&gt;F33),"sehr geeignet","irrelevant")))</f>
        <v>irrelevant</v>
      </c>
      <c r="G39" s="16" t="str">
        <f t="shared" si="6"/>
        <v>irrelevant</v>
      </c>
      <c r="H39" s="16" t="str">
        <f t="shared" si="6"/>
        <v>geeignet</v>
      </c>
      <c r="I39" s="16" t="str">
        <f t="shared" si="6"/>
        <v>negativ, keine Empfehlung</v>
      </c>
      <c r="J39" s="16" t="str">
        <f t="shared" si="6"/>
        <v>irrelevant</v>
      </c>
      <c r="K39" s="16" t="str">
        <f t="shared" si="6"/>
        <v>geeignet</v>
      </c>
      <c r="L39" s="16" t="str">
        <f t="shared" si="6"/>
        <v>geeignet</v>
      </c>
      <c r="M39" s="16" t="str">
        <f t="shared" si="6"/>
        <v>negativ, keine Empfehlung</v>
      </c>
      <c r="N39" s="16" t="str">
        <f t="shared" si="6"/>
        <v>irrelevant</v>
      </c>
      <c r="O39" s="16" t="str">
        <f t="shared" si="6"/>
        <v>negativ, keine Empfehlung</v>
      </c>
      <c r="P39" s="16" t="str">
        <f t="shared" si="6"/>
        <v>irrelevant</v>
      </c>
      <c r="Q39" s="16" t="str">
        <f t="shared" si="6"/>
        <v>geeignet</v>
      </c>
      <c r="R39" s="16" t="str">
        <f t="shared" si="6"/>
        <v>irrelevant</v>
      </c>
      <c r="S39" s="16" t="str">
        <f t="shared" si="6"/>
        <v>irrelevant</v>
      </c>
      <c r="T39" s="16" t="str">
        <f t="shared" si="6"/>
        <v>negativ, keine Empfehlung</v>
      </c>
    </row>
    <row r="40" spans="1:20" ht="75" x14ac:dyDescent="0.25">
      <c r="A40" s="51" t="s">
        <v>96</v>
      </c>
      <c r="B40" s="51"/>
      <c r="C40" s="51"/>
      <c r="D40" s="51"/>
      <c r="E40" s="20">
        <f>IF(E36&lt;0.15,(E31+SUM(E32:E33)*0.75+E34*0.5)*100,"Negative Beeinflussung der Zielkriterien!")</f>
        <v>60.000000000000007</v>
      </c>
      <c r="F40" s="20">
        <f t="shared" ref="F40:T40" si="7">IF(F36&lt;0.15,(F31+SUM(F32:F33)*0.75+F34*0.5)*100,"Negative Beeinflussung der Zielkriterien!")</f>
        <v>30</v>
      </c>
      <c r="G40" s="20">
        <f t="shared" si="7"/>
        <v>40</v>
      </c>
      <c r="H40" s="20">
        <f t="shared" si="7"/>
        <v>65.000000000000014</v>
      </c>
      <c r="I40" s="20" t="str">
        <f t="shared" si="7"/>
        <v>Negative Beeinflussung der Zielkriterien!</v>
      </c>
      <c r="J40" s="20">
        <f t="shared" si="7"/>
        <v>45.000000000000007</v>
      </c>
      <c r="K40" s="20">
        <f t="shared" si="7"/>
        <v>70</v>
      </c>
      <c r="L40" s="20">
        <f t="shared" si="7"/>
        <v>55.000000000000007</v>
      </c>
      <c r="M40" s="20" t="str">
        <f t="shared" si="7"/>
        <v>Negative Beeinflussung der Zielkriterien!</v>
      </c>
      <c r="N40" s="20">
        <f t="shared" si="7"/>
        <v>25</v>
      </c>
      <c r="O40" s="20" t="str">
        <f t="shared" si="7"/>
        <v>Negative Beeinflussung der Zielkriterien!</v>
      </c>
      <c r="P40" s="20">
        <f t="shared" si="7"/>
        <v>35</v>
      </c>
      <c r="Q40" s="20">
        <f t="shared" si="7"/>
        <v>70</v>
      </c>
      <c r="R40" s="20">
        <f t="shared" si="7"/>
        <v>45</v>
      </c>
      <c r="S40" s="20">
        <f t="shared" si="7"/>
        <v>25</v>
      </c>
      <c r="T40" s="20" t="str">
        <f t="shared" si="7"/>
        <v>Negative Beeinflussung der Zielkriterien!</v>
      </c>
    </row>
  </sheetData>
  <mergeCells count="14">
    <mergeCell ref="A40:D40"/>
    <mergeCell ref="A1:D1"/>
    <mergeCell ref="A2:A19"/>
    <mergeCell ref="B2:B7"/>
    <mergeCell ref="C2:C19"/>
    <mergeCell ref="B8:B11"/>
    <mergeCell ref="B12:B16"/>
    <mergeCell ref="B17:B19"/>
    <mergeCell ref="A39:D39"/>
    <mergeCell ref="A22:T22"/>
    <mergeCell ref="A30:T30"/>
    <mergeCell ref="A38:T38"/>
    <mergeCell ref="A23:C28"/>
    <mergeCell ref="A31:C36"/>
  </mergeCells>
  <conditionalFormatting sqref="E2:T19">
    <cfRule type="expression" dxfId="15" priority="1">
      <formula>E2="negativ"</formula>
    </cfRule>
    <cfRule type="expression" dxfId="14" priority="2">
      <formula>E2="maximal"</formula>
    </cfRule>
    <cfRule type="expression" dxfId="13" priority="3">
      <formula>E2="sehr hoch"</formula>
    </cfRule>
    <cfRule type="expression" dxfId="12" priority="4">
      <formula>E2="hoch"</formula>
    </cfRule>
    <cfRule type="expression" dxfId="11" priority="5">
      <formula>E2="gering"</formula>
    </cfRule>
    <cfRule type="expression" dxfId="10" priority="6">
      <formula>E2="irrelevant"</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Selbstbewertung - Schritt 1</vt:lpstr>
      <vt:lpstr>Selbstbewertung - Schritt 2</vt:lpstr>
      <vt:lpstr>1. Gesamtbewertung Teil 1</vt:lpstr>
      <vt:lpstr>2. Gesamtbewertung Teil 2</vt:lpstr>
      <vt:lpstr>3. Gesamtbewertung Teil 3</vt:lpstr>
      <vt:lpstr>Ab hier_Berechnung--&gt;</vt:lpstr>
      <vt:lpstr>I4.0 Einfluss</vt:lpstr>
      <vt:lpstr>I4.0 Auswirkung_Nachher</vt:lpstr>
      <vt:lpstr>01_Prio_ZK-Erfüllung</vt:lpstr>
      <vt:lpstr>02_Prio_Allg. Erfüllung</vt:lpstr>
      <vt:lpstr>03_I4.0 Delta</vt:lpstr>
      <vt:lpstr>04_Bewertung_Ist-Zustand</vt:lpstr>
      <vt:lpstr>05_Ranking</vt:lpstr>
      <vt:lpstr>Hilfsblatt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2020-09-27T16:41:21Z</dcterms:modified>
</cp:coreProperties>
</file>